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tables/table3.xml" ContentType="application/vnd.openxmlformats-officedocument.spreadsheetml.table+xml"/>
  <Override PartName="/xl/comments3.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tables/table4.xml" ContentType="application/vnd.openxmlformats-officedocument.spreadsheetml.table+xml"/>
  <Override PartName="/xl/comments4.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tables/table5.xml" ContentType="application/vnd.openxmlformats-officedocument.spreadsheetml.table+xml"/>
  <Override PartName="/xl/comments5.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tables/table6.xml" ContentType="application/vnd.openxmlformats-officedocument.spreadsheetml.table+xml"/>
  <Override PartName="/xl/comments6.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tables/table7.xml" ContentType="application/vnd.openxmlformats-officedocument.spreadsheetml.table+xml"/>
  <Override PartName="/xl/comments7.xml" ContentType="application/vnd.openxmlformats-officedocument.spreadsheetml.comment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mc:AlternateContent xmlns:mc="http://schemas.openxmlformats.org/markup-compatibility/2006">
    <mc:Choice Requires="x15">
      <x15ac:absPath xmlns:x15ac="http://schemas.microsoft.com/office/spreadsheetml/2010/11/ac" url="https://recticel.sharepoint.com/teams/P_TIP_GRP-TDWorkspace/Shared Documents/General/TID10DT111EN_Trimoterm FTV HL - Cutting List/Verzija 1_4_1 - Delovna/"/>
    </mc:Choice>
  </mc:AlternateContent>
  <xr:revisionPtr revIDLastSave="43" documentId="8_{D74BAF2E-C71B-4B96-BC4E-249FEAA3A6BF}" xr6:coauthVersionLast="47" xr6:coauthVersionMax="47" xr10:uidLastSave="{B02EC586-F2C5-4F8F-A7D0-2AE4479DBB1E}"/>
  <bookViews>
    <workbookView xWindow="-28920" yWindow="-120" windowWidth="29040" windowHeight="15720" tabRatio="831" activeTab="1" xr2:uid="{544507FD-567E-4511-A1C4-CC0CFF67ADF1}"/>
  </bookViews>
  <sheets>
    <sheet name="Instructies" sheetId="9" r:id="rId1"/>
    <sheet name="FTV HL-paneel" sheetId="2" r:id="rId2"/>
    <sheet name="FTV HL scherpe L-hoek trans" sheetId="4" r:id="rId3"/>
    <sheet name="FTV HL scherpe U-hoek trans" sheetId="5" r:id="rId4"/>
    <sheet name="FTV HL L-hoek (long.)_Snede" sheetId="6" r:id="rId5"/>
    <sheet name="FTV HL L-hoek (long.)_Vol." sheetId="11" r:id="rId6"/>
    <sheet name="FTV HL afger. L-hoek (long.)" sheetId="7" r:id="rId7"/>
    <sheet name="FTV HL afger. U-hoek (long.)" sheetId="8" r:id="rId8"/>
    <sheet name="List_Values" sheetId="12" state="hidden" r:id="rId9"/>
    <sheet name="Updates" sheetId="10" state="hidden" r:id="rId10"/>
  </sheets>
  <definedNames>
    <definedName name="_xlnm._FilterDatabase" localSheetId="6" hidden="1">'FTV HL afger. L-hoek (long.)'!$A$23:$V$27</definedName>
    <definedName name="_xlnm._FilterDatabase" localSheetId="7" hidden="1">'FTV HL afger. U-hoek (long.)'!$A$23:$X$27</definedName>
    <definedName name="_xlnm._FilterDatabase" localSheetId="4" hidden="1">'FTV HL L-hoek (long.)_Snede'!$A$23:$V$27</definedName>
    <definedName name="_xlnm._FilterDatabase" localSheetId="5" hidden="1">'FTV HL L-hoek (long.)_Vol.'!$A$23:$V$27</definedName>
    <definedName name="_xlnm._FilterDatabase" localSheetId="2" hidden="1">'FTV HL scherpe L-hoek trans'!$A$23:$U$27</definedName>
    <definedName name="_xlnm._FilterDatabase" localSheetId="3" hidden="1">'FTV HL scherpe U-hoek trans'!$A$23:$W$33</definedName>
    <definedName name="_xlnm._FilterDatabase" localSheetId="1" hidden="1">'FTV HL-paneel'!$A$23:$R$25</definedName>
    <definedName name="_xlnm.Print_Area" localSheetId="6">'FTV HL afger. L-hoek (long.)'!$A$1:$V$35</definedName>
    <definedName name="_xlnm.Print_Area" localSheetId="7">'FTV HL afger. U-hoek (long.)'!$A$1:$X$35</definedName>
    <definedName name="_xlnm.Print_Area" localSheetId="4">'FTV HL L-hoek (long.)_Snede'!$A$1:$V$35</definedName>
    <definedName name="_xlnm.Print_Area" localSheetId="5">'FTV HL L-hoek (long.)_Vol.'!$A$1:$V$35</definedName>
    <definedName name="_xlnm.Print_Area" localSheetId="2">'FTV HL scherpe L-hoek trans'!$A$1:$U$35</definedName>
    <definedName name="_xlnm.Print_Area" localSheetId="3">'FTV HL scherpe U-hoek trans'!$A$1:$W$35</definedName>
    <definedName name="_xlnm.Print_Area" localSheetId="1">'FTV HL-paneel'!$A$1:$R$39</definedName>
    <definedName name="_xlnm.Print_Titles" localSheetId="2">'FTV HL scherpe L-hoek trans'!$21:$23</definedName>
    <definedName name="_xlnm.Print_Titles" localSheetId="1">'FTV HL-paneel'!$21:$23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7" i="11" l="1"/>
  <c r="D66" i="11"/>
  <c r="D71" i="11" s="1"/>
  <c r="C66" i="11"/>
  <c r="E65" i="11"/>
  <c r="V33" i="11"/>
  <c r="F33" i="11"/>
  <c r="V32" i="11"/>
  <c r="F32" i="11"/>
  <c r="V31" i="11"/>
  <c r="F31" i="11"/>
  <c r="V30" i="11"/>
  <c r="F30" i="11"/>
  <c r="V29" i="11"/>
  <c r="F29" i="11"/>
  <c r="V28" i="11"/>
  <c r="F28" i="11"/>
  <c r="V27" i="11"/>
  <c r="F27" i="11"/>
  <c r="V26" i="11"/>
  <c r="F26" i="11"/>
  <c r="V25" i="11"/>
  <c r="F25" i="11"/>
  <c r="V24" i="11"/>
  <c r="F24" i="11"/>
  <c r="B17" i="11"/>
  <c r="B14" i="11"/>
  <c r="B13" i="11"/>
  <c r="B12" i="11"/>
  <c r="B9" i="11"/>
  <c r="B8" i="11"/>
  <c r="B7" i="11"/>
  <c r="B6" i="11"/>
  <c r="B5" i="11"/>
  <c r="D3" i="11" a="1"/>
  <c r="D3" i="11" s="1"/>
  <c r="D67" i="11" l="1"/>
  <c r="D70" i="11" s="1"/>
  <c r="V34" i="11"/>
  <c r="C67" i="11"/>
  <c r="C71" i="11" s="1"/>
  <c r="E71" i="11" s="1"/>
  <c r="C70" i="11"/>
  <c r="E66" i="11"/>
  <c r="E70" i="11" l="1"/>
  <c r="G27" i="8"/>
  <c r="B17" i="8"/>
  <c r="B14" i="8"/>
  <c r="B13" i="8"/>
  <c r="B12" i="8"/>
  <c r="B6" i="8"/>
  <c r="B7" i="8"/>
  <c r="B8" i="8"/>
  <c r="B9" i="8"/>
  <c r="B5" i="8"/>
  <c r="B17" i="7"/>
  <c r="B13" i="7"/>
  <c r="B14" i="7"/>
  <c r="B12" i="7"/>
  <c r="B6" i="7"/>
  <c r="B7" i="7"/>
  <c r="B8" i="7"/>
  <c r="B9" i="7"/>
  <c r="B5" i="7"/>
  <c r="B17" i="6"/>
  <c r="B13" i="6"/>
  <c r="B14" i="6"/>
  <c r="B12" i="6"/>
  <c r="B6" i="6"/>
  <c r="B7" i="6"/>
  <c r="B8" i="6"/>
  <c r="B9" i="6"/>
  <c r="B5" i="6"/>
  <c r="B17" i="5"/>
  <c r="B13" i="5"/>
  <c r="B14" i="5"/>
  <c r="B12" i="5"/>
  <c r="B6" i="5"/>
  <c r="B7" i="5"/>
  <c r="B8" i="5"/>
  <c r="B9" i="5"/>
  <c r="B5" i="5"/>
  <c r="D3" i="8" a="1"/>
  <c r="D3" i="8" s="1"/>
  <c r="D3" i="7" a="1"/>
  <c r="D3" i="7" s="1"/>
  <c r="D3" i="6" a="1"/>
  <c r="D3" i="6" s="1"/>
  <c r="D3" i="5" a="1"/>
  <c r="D3" i="5" s="1"/>
  <c r="D3" i="4" a="1"/>
  <c r="D3" i="4" s="1"/>
  <c r="D3" i="2" a="1"/>
  <c r="D3" i="2" s="1"/>
  <c r="B17" i="4"/>
  <c r="B14" i="4"/>
  <c r="B13" i="4"/>
  <c r="B12" i="4"/>
  <c r="B6" i="4"/>
  <c r="B7" i="4"/>
  <c r="B8" i="4"/>
  <c r="B9" i="4"/>
  <c r="B5" i="4"/>
  <c r="D3" i="9" l="1" a="1"/>
  <c r="D3" i="9" s="1"/>
  <c r="E67" i="6" l="1"/>
  <c r="R25" i="2" l="1"/>
  <c r="R26" i="2"/>
  <c r="R27" i="2"/>
  <c r="R28" i="2"/>
  <c r="R29" i="2"/>
  <c r="R30" i="2"/>
  <c r="F25" i="6"/>
  <c r="F26" i="6"/>
  <c r="F27" i="6"/>
  <c r="G25" i="4"/>
  <c r="G26" i="4"/>
  <c r="F28" i="7"/>
  <c r="F28" i="6"/>
  <c r="G28" i="8"/>
  <c r="F29" i="6"/>
  <c r="F30" i="6"/>
  <c r="X28" i="8"/>
  <c r="X29" i="8"/>
  <c r="X30" i="8"/>
  <c r="X31" i="8"/>
  <c r="X32" i="8"/>
  <c r="G29" i="8"/>
  <c r="G30" i="8"/>
  <c r="G31" i="8"/>
  <c r="G32" i="8"/>
  <c r="X33" i="8"/>
  <c r="G33" i="8"/>
  <c r="V28" i="7"/>
  <c r="V29" i="7"/>
  <c r="V30" i="7"/>
  <c r="V31" i="7"/>
  <c r="V32" i="7"/>
  <c r="F29" i="7"/>
  <c r="F30" i="7"/>
  <c r="F31" i="7"/>
  <c r="F32" i="7"/>
  <c r="V33" i="7"/>
  <c r="F33" i="7"/>
  <c r="V28" i="6"/>
  <c r="V29" i="6"/>
  <c r="V30" i="6"/>
  <c r="V31" i="6"/>
  <c r="V32" i="6"/>
  <c r="I27" i="5"/>
  <c r="W27" i="5" s="1"/>
  <c r="I28" i="5"/>
  <c r="W28" i="5" s="1"/>
  <c r="I29" i="5"/>
  <c r="W29" i="5" s="1"/>
  <c r="I30" i="5"/>
  <c r="W30" i="5" s="1"/>
  <c r="I31" i="5"/>
  <c r="W31" i="5" s="1"/>
  <c r="I32" i="5"/>
  <c r="W32" i="5" s="1"/>
  <c r="G27" i="4"/>
  <c r="G28" i="4"/>
  <c r="U28" i="4" s="1"/>
  <c r="G29" i="4"/>
  <c r="U29" i="4" s="1"/>
  <c r="G30" i="4"/>
  <c r="U30" i="4" s="1"/>
  <c r="G31" i="4"/>
  <c r="U31" i="4" s="1"/>
  <c r="G32" i="4"/>
  <c r="U32" i="4" s="1"/>
  <c r="F31" i="6"/>
  <c r="F32" i="6"/>
  <c r="V33" i="6"/>
  <c r="F33" i="6"/>
  <c r="I26" i="5"/>
  <c r="G33" i="4"/>
  <c r="U33" i="4" s="1"/>
  <c r="R33" i="2"/>
  <c r="R24" i="2"/>
  <c r="R31" i="2"/>
  <c r="R32" i="2"/>
  <c r="F67" i="8"/>
  <c r="E68" i="7"/>
  <c r="E66" i="8"/>
  <c r="D66" i="8"/>
  <c r="C66" i="8"/>
  <c r="F65" i="8"/>
  <c r="G25" i="8"/>
  <c r="G26" i="8"/>
  <c r="G24" i="8"/>
  <c r="X27" i="8"/>
  <c r="X26" i="8"/>
  <c r="X25" i="8"/>
  <c r="X24" i="8"/>
  <c r="D67" i="7"/>
  <c r="D72" i="7" s="1"/>
  <c r="C67" i="7"/>
  <c r="C71" i="7" s="1"/>
  <c r="E66" i="7"/>
  <c r="V27" i="7"/>
  <c r="F27" i="7"/>
  <c r="V26" i="7"/>
  <c r="F26" i="7"/>
  <c r="V25" i="7"/>
  <c r="F25" i="7"/>
  <c r="V24" i="7"/>
  <c r="F24" i="7"/>
  <c r="V34" i="7" l="1"/>
  <c r="X34" i="8"/>
  <c r="R34" i="2"/>
  <c r="D73" i="7"/>
  <c r="D68" i="7"/>
  <c r="D71" i="7" s="1"/>
  <c r="E71" i="7" s="1"/>
  <c r="F66" i="8"/>
  <c r="D67" i="8"/>
  <c r="C67" i="8"/>
  <c r="E67" i="8"/>
  <c r="E67" i="7"/>
  <c r="C68" i="7"/>
  <c r="C72" i="7" s="1"/>
  <c r="E72" i="7" s="1"/>
  <c r="C73" i="7"/>
  <c r="C70" i="7"/>
  <c r="D70" i="7"/>
  <c r="G24" i="4"/>
  <c r="U24" i="4" s="1"/>
  <c r="U34" i="4" s="1"/>
  <c r="F24" i="6"/>
  <c r="C66" i="6"/>
  <c r="C70" i="6" s="1"/>
  <c r="V27" i="6"/>
  <c r="V26" i="6"/>
  <c r="V25" i="6"/>
  <c r="V24" i="6"/>
  <c r="D66" i="6"/>
  <c r="D69" i="6" s="1"/>
  <c r="E65" i="6"/>
  <c r="E67" i="4"/>
  <c r="E68" i="4"/>
  <c r="C72" i="4"/>
  <c r="D72" i="4" s="1"/>
  <c r="E72" i="4" s="1"/>
  <c r="C71" i="4"/>
  <c r="D71" i="4" s="1"/>
  <c r="E71" i="4" s="1"/>
  <c r="D66" i="4"/>
  <c r="D74" i="4" s="1"/>
  <c r="C66" i="4"/>
  <c r="C74" i="4" s="1"/>
  <c r="F67" i="5"/>
  <c r="F65" i="5"/>
  <c r="I25" i="5"/>
  <c r="W25" i="5" s="1"/>
  <c r="W26" i="5"/>
  <c r="I33" i="5"/>
  <c r="W33" i="5" s="1"/>
  <c r="I24" i="5"/>
  <c r="W24" i="5" s="1"/>
  <c r="D66" i="5"/>
  <c r="E66" i="5"/>
  <c r="C66" i="5"/>
  <c r="U27" i="4"/>
  <c r="U26" i="4"/>
  <c r="U25" i="4"/>
  <c r="E65" i="4"/>
  <c r="V34" i="6" l="1"/>
  <c r="W34" i="5"/>
  <c r="E73" i="7"/>
  <c r="E70" i="7"/>
  <c r="D67" i="6"/>
  <c r="D70" i="6" s="1"/>
  <c r="E70" i="6" s="1"/>
  <c r="C67" i="6"/>
  <c r="C71" i="6" s="1"/>
  <c r="C72" i="6"/>
  <c r="D71" i="6"/>
  <c r="C69" i="6"/>
  <c r="E69" i="6" s="1"/>
  <c r="D72" i="6"/>
  <c r="E66" i="6"/>
  <c r="F66" i="5"/>
  <c r="E66" i="4"/>
  <c r="C69" i="4"/>
  <c r="D69" i="4"/>
  <c r="C70" i="4"/>
  <c r="D70" i="4" s="1"/>
  <c r="C73" i="4" s="1"/>
  <c r="D73" i="4"/>
  <c r="E74" i="4"/>
  <c r="E69" i="4" l="1"/>
  <c r="E72" i="6"/>
  <c r="E71" i="6"/>
  <c r="E73" i="4"/>
  <c r="E70"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Šantavec Miha</author>
    <author>Jereb Matej</author>
  </authors>
  <commentList>
    <comment ref="D23" authorId="0" shapeId="0" xr:uid="{92304CB0-2225-4395-8B71-C95F52566596}">
      <text>
        <r>
          <rPr>
            <b/>
            <sz val="9"/>
            <color indexed="81"/>
            <rFont val="Tahoma"/>
            <family val="2"/>
            <charset val="238"/>
          </rPr>
          <t>Lengte L [mm]:
Lmin = 2000 mm
Lmax = 14000 mm
Opmerking: snijden onder 2000 mm is onderhevig aan een toeslag</t>
        </r>
      </text>
    </comment>
    <comment ref="E23" authorId="0" shapeId="0" xr:uid="{D781CA3D-7F3A-453A-8252-EF794F8CD9E9}">
      <text>
        <r>
          <rPr>
            <b/>
            <sz val="9"/>
            <color indexed="81"/>
            <rFont val="Tahoma"/>
            <family val="2"/>
            <charset val="238"/>
          </rPr>
          <t>Dikte T [mm]:
50*, 60, 80, 100, 120, 133, 150, 172, 200, 220*, 240, 250*
*zie Trimoterm Technische Specificatie</t>
        </r>
      </text>
    </comment>
    <comment ref="F23" authorId="0" shapeId="0" xr:uid="{1AD0E1BA-EEF8-4817-BC0F-73BD8EC39F5D}">
      <text>
        <r>
          <rPr>
            <b/>
            <sz val="9"/>
            <color indexed="81"/>
            <rFont val="Tahoma"/>
            <family val="2"/>
            <charset val="238"/>
          </rPr>
          <t>Module M [mm]:
1000 mm standaardmodule
600 mm tot 1100 mm beschikbaar</t>
        </r>
      </text>
    </comment>
    <comment ref="G23" authorId="0" shapeId="0" xr:uid="{D99573E9-5E0F-451A-9C02-20B24338D355}">
      <text>
        <r>
          <rPr>
            <b/>
            <sz val="9"/>
            <color indexed="81"/>
            <rFont val="Tahoma"/>
            <family val="2"/>
            <charset val="238"/>
          </rPr>
          <t>Paneeltype:
FTV HL
*voor andere paneeltypes, gebruik een apart document</t>
        </r>
      </text>
    </comment>
    <comment ref="H23" authorId="0" shapeId="0" xr:uid="{19043503-5472-4691-ACE4-1DBF6A5A9DF2}">
      <text>
        <r>
          <rPr>
            <b/>
            <sz val="9"/>
            <color indexed="81"/>
            <rFont val="Tahoma"/>
            <family val="2"/>
            <charset val="238"/>
          </rPr>
          <t>Kerntype:
Power T
Power S
Perform R
Perform C</t>
        </r>
      </text>
    </comment>
    <comment ref="I23" authorId="0" shapeId="0" xr:uid="{93D9327A-FF00-44BE-AC48-69DEC9A2F349}">
      <text>
        <r>
          <rPr>
            <b/>
            <sz val="9"/>
            <color indexed="81"/>
            <rFont val="Tahoma"/>
            <family val="2"/>
            <charset val="238"/>
          </rPr>
          <t>Staaldikte:
0,55*
0,60
0,63
0,65
0,675
0,70
0,75
0,80
* gebruiken met coating HPS 200</t>
        </r>
      </text>
    </comment>
    <comment ref="J23" authorId="0" shapeId="0" xr:uid="{FC75BE4A-D87A-43E4-9AD5-E8A9465EC6A2}">
      <text>
        <r>
          <rPr>
            <sz val="9"/>
            <color indexed="81"/>
            <rFont val="Tahoma"/>
            <family val="2"/>
            <charset val="238"/>
          </rPr>
          <t>Coating:
SP 25
SP 25
PVDF 25
PVDF 35
PUR 50
PVCF 150
HPS 200*
PRISMA
PRISMA ELEMENTS
Inox 304
Inox 316L
Inox 316
* gebruiken met staaldikte 0,55 mm</t>
        </r>
      </text>
    </comment>
    <comment ref="L23" authorId="0" shapeId="0" xr:uid="{5F3A138A-373A-4A55-9028-B5B758B4CA27}">
      <text>
        <r>
          <rPr>
            <b/>
            <sz val="9"/>
            <color indexed="81"/>
            <rFont val="Tahoma"/>
            <family val="2"/>
            <charset val="238"/>
          </rPr>
          <t>Profieltype zijde A (buitenzijde):
S
V
V2
G*
M
M3
M8
* voor Gladio (G) buitentoepassing gebruik staaldikte 0,7 mm of meer</t>
        </r>
      </text>
    </comment>
    <comment ref="M23" authorId="0" shapeId="0" xr:uid="{F0DB4F26-552C-4D65-949E-91847AF9E252}">
      <text>
        <r>
          <rPr>
            <b/>
            <sz val="9"/>
            <color indexed="81"/>
            <rFont val="Tahoma"/>
            <family val="2"/>
            <charset val="238"/>
          </rPr>
          <t>Staaldikte:
0,45
0,50
0,55
0,60
0,63
0,65
0,675
0,70
0,75
0,80</t>
        </r>
      </text>
    </comment>
    <comment ref="N23" authorId="0" shapeId="0" xr:uid="{6BAC217D-1053-4EF6-AB6D-28241A3B9AFD}">
      <text>
        <r>
          <rPr>
            <b/>
            <sz val="9"/>
            <color indexed="81"/>
            <rFont val="Tahoma"/>
            <family val="2"/>
            <charset val="238"/>
          </rPr>
          <t>Coating:
SP 25
SP 25
PVDF 25
PVDF 35
PUR 50
PVCF 150
HPS 200
PRISMA
PRISMA ELEMENTS
Inox 304
Inox 316L
Inox 316</t>
        </r>
      </text>
    </comment>
    <comment ref="P23" authorId="0" shapeId="0" xr:uid="{F6A6885F-125B-4B3E-9B80-805869A835AC}">
      <text>
        <r>
          <rPr>
            <b/>
            <sz val="9"/>
            <color indexed="81"/>
            <rFont val="Tahoma"/>
            <family val="2"/>
            <charset val="238"/>
          </rPr>
          <t>Profieltype zijde B (binnenzijde):
S
V
V2
G
M2</t>
        </r>
      </text>
    </comment>
    <comment ref="R23" authorId="0" shapeId="0" xr:uid="{ABCC077A-C9B4-41DD-A835-88987535C82F}">
      <text>
        <r>
          <rPr>
            <b/>
            <sz val="9"/>
            <color indexed="81"/>
            <rFont val="Tahoma"/>
            <family val="2"/>
            <charset val="238"/>
          </rPr>
          <t>Automatisch berekend</t>
        </r>
      </text>
    </comment>
    <comment ref="S23" authorId="1" shapeId="0" xr:uid="{E6169F6A-7FEB-4D4A-B112-9BDBD603A100}">
      <text>
        <r>
          <rPr>
            <b/>
            <sz val="9"/>
            <color indexed="81"/>
            <rFont val="Tahoma"/>
            <family val="2"/>
            <charset val="238"/>
          </rPr>
          <t xml:space="preserve">Prioriteit A wordt als eerste geproduceerd en geleverd als hoogste prioriteit.
Prioriteit B kan worden gecombineerd met prioriteit A om productie- en leveringscapaciteiten te optimaliseren.
Prioriteit C kan indien nodig ook worden gecombineerd met prioriteit A en prioriteit B om productie- en leveringscapaciteiten verder te optimaliseren, maar wordt anders als laatste behandeld.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0D273C6C-D473-45E6-9D7B-AA36190A0170}">
      <text>
        <r>
          <rPr>
            <b/>
            <sz val="9"/>
            <color indexed="81"/>
            <rFont val="Tahoma"/>
            <family val="2"/>
            <charset val="238"/>
          </rPr>
          <t>Automatisch invullen
Voer gegevens in in het Excel-blad "FTV HL Panel"</t>
        </r>
      </text>
    </comment>
    <comment ref="D23" authorId="1" shapeId="0" xr:uid="{AAC34CBE-699C-449E-B8BB-5B6147F5BBE4}">
      <text>
        <r>
          <rPr>
            <b/>
            <sz val="9"/>
            <color indexed="81"/>
            <rFont val="Tahoma"/>
            <family val="2"/>
            <charset val="238"/>
          </rPr>
          <t>Afmeting A [mm]:
Amin =T+150 mm
Amax = 1000 mm indien Bmax &lt;= 2000 mm
Amax = 2000 mm indien Bmax &lt;= 1000 mm
Voorbeeld Lmax = (A+B)max = 1000+2000 mm of 2000+1000 mm</t>
        </r>
      </text>
    </comment>
    <comment ref="E23" authorId="1" shapeId="0" xr:uid="{537EF7BB-7DBA-45C7-9047-CB4913683B97}">
      <text>
        <r>
          <rPr>
            <b/>
            <sz val="9"/>
            <color indexed="81"/>
            <rFont val="Tahoma"/>
            <family val="2"/>
            <charset val="238"/>
          </rPr>
          <t>Afmeting B [mm]:
Bmin =T+150 mm
Bmax = 1000 mm indien Bmax &lt;= 2000 mm
Bmax = 2000 mm indien Bmax &lt;= 1000 mm
Voorbeeld Lmax = (A+B)max = 1000+2000 mm of 2000+1000 mm</t>
        </r>
      </text>
    </comment>
    <comment ref="F23" authorId="1" shapeId="0" xr:uid="{A2B44F23-F46E-47FE-9533-BE8348737EFE}">
      <text>
        <r>
          <rPr>
            <b/>
            <sz val="9"/>
            <color indexed="81"/>
            <rFont val="Tahoma"/>
            <family val="2"/>
            <charset val="238"/>
          </rPr>
          <t>Hoek [°]:
Buighoek: 75° tot 175°</t>
        </r>
      </text>
    </comment>
    <comment ref="G23" authorId="1" shapeId="0" xr:uid="{F1E26DF3-52A3-42A5-BE4D-904F3DA8AD0C}">
      <text>
        <r>
          <rPr>
            <b/>
            <sz val="9"/>
            <color indexed="81"/>
            <rFont val="Tahoma"/>
            <family val="2"/>
            <charset val="238"/>
          </rPr>
          <t>Afmeting L=A+B [mm]:
Lmin = 2×(T+150) mm
Lmax = 3000 mm
Voorbeeld Lmax = (A+B)max = 1000+2000 mm of 2000+1000 mm</t>
        </r>
      </text>
    </comment>
    <comment ref="H23" authorId="1" shapeId="0" xr:uid="{F10EC2C3-D3AA-4EA4-8981-24001C960E83}">
      <text>
        <r>
          <rPr>
            <b/>
            <sz val="9"/>
            <color indexed="81"/>
            <rFont val="Tahoma"/>
            <family val="2"/>
            <charset val="238"/>
          </rPr>
          <t>Dikte T [mm]:
50*, 60, 80, 100, 120, 133, 150, 172, 200, 220*, 240, 250*
*zie Trimoterm Technische Specificatie</t>
        </r>
      </text>
    </comment>
    <comment ref="I23" authorId="1" shapeId="0" xr:uid="{254562EB-015B-4637-B93F-CD39C2017D55}">
      <text>
        <r>
          <rPr>
            <b/>
            <sz val="9"/>
            <color indexed="81"/>
            <rFont val="Tahoma"/>
            <family val="2"/>
            <charset val="238"/>
          </rPr>
          <t>Module M [mm]:
1000 mm standaardmodule
600 mm tot 1100 mm beschikbaar</t>
        </r>
      </text>
    </comment>
    <comment ref="J23" authorId="1" shapeId="0" xr:uid="{1653A08F-E36E-4A94-A969-637D1B78C875}">
      <text>
        <r>
          <rPr>
            <b/>
            <sz val="9"/>
            <color indexed="81"/>
            <rFont val="Tahoma"/>
            <family val="2"/>
            <charset val="238"/>
          </rPr>
          <t>Paneeltype:
FTV HL
*voor andere paneeltypes, gebruik een apart document</t>
        </r>
      </text>
    </comment>
    <comment ref="K23" authorId="1" shapeId="0" xr:uid="{CF610866-4BC4-4B35-8DA6-8ED4B3B0CC34}">
      <text>
        <r>
          <rPr>
            <b/>
            <sz val="9"/>
            <color indexed="81"/>
            <rFont val="Tahoma"/>
            <family val="2"/>
            <charset val="238"/>
          </rPr>
          <t>Kerntype:
Power T
Power S
Perform R
Perform C</t>
        </r>
      </text>
    </comment>
    <comment ref="L23" authorId="1" shapeId="0" xr:uid="{91B6B792-E79B-4BE5-A4C7-3A4705B7029F}">
      <text>
        <r>
          <rPr>
            <b/>
            <sz val="9"/>
            <color indexed="81"/>
            <rFont val="Tahoma"/>
            <family val="2"/>
            <charset val="238"/>
          </rPr>
          <t>Staaldikte:
0,55*
0,60
0,63
0,65
0,675
0,70
0,75
0,80
* gebruiken met coating HPS 200</t>
        </r>
      </text>
    </comment>
    <comment ref="M23" authorId="1" shapeId="0" xr:uid="{2EB71827-C856-408D-B70D-EDF9D4406403}">
      <text>
        <r>
          <rPr>
            <sz val="9"/>
            <color indexed="81"/>
            <rFont val="Tahoma"/>
            <family val="2"/>
            <charset val="238"/>
          </rPr>
          <t>Coating:
SP 25
SP 25
PVDF 25
PVDF 35
PUR 50
PVCF 150
HPS 200*
PRISMA
PRISMA ELEMENTS
Inox 304
Inox 316L
Inox 316
* gebruiken met staaldikte 0,55 mm</t>
        </r>
      </text>
    </comment>
    <comment ref="O23" authorId="1" shapeId="0" xr:uid="{39DD1B70-5707-43D4-9472-9B4641B3AD4A}">
      <text>
        <r>
          <rPr>
            <b/>
            <sz val="9"/>
            <color indexed="81"/>
            <rFont val="Tahoma"/>
            <family val="2"/>
            <charset val="238"/>
          </rPr>
          <t>Profieltype zijde A (buitenzijde):
S
V
V2
G*
M
M3
M8
* voor Gladio (G) buitentoepassing gebruik staaldikte 0,7 mm of meer</t>
        </r>
      </text>
    </comment>
    <comment ref="P23" authorId="1" shapeId="0" xr:uid="{E2797DA1-7ACB-4C6E-B3ED-7428289A2180}">
      <text>
        <r>
          <rPr>
            <b/>
            <sz val="9"/>
            <color indexed="81"/>
            <rFont val="Tahoma"/>
            <family val="2"/>
            <charset val="238"/>
          </rPr>
          <t>Staaldikte:
0,45
0,50
0,55
0,60
0,63
0,65
0,675
0,70
0,75
0,80</t>
        </r>
      </text>
    </comment>
    <comment ref="Q23" authorId="1" shapeId="0" xr:uid="{2331EE9C-5ED0-4BD9-9939-9241F26D4C5A}">
      <text>
        <r>
          <rPr>
            <b/>
            <sz val="9"/>
            <color indexed="81"/>
            <rFont val="Tahoma"/>
            <family val="2"/>
            <charset val="238"/>
          </rPr>
          <t>Coating:
SP 25
SP 25
PVDF 25
PVDF 35
PUR 50
PVCF 150
HPS 200
PRISMA
PRISMA ELEMENTS
Inox 304
Inox 316L
Inox 316</t>
        </r>
      </text>
    </comment>
    <comment ref="S23" authorId="1" shapeId="0" xr:uid="{2FB8E710-6F12-4B6C-883A-7C457D9248F5}">
      <text>
        <r>
          <rPr>
            <b/>
            <sz val="9"/>
            <color indexed="81"/>
            <rFont val="Tahoma"/>
            <family val="2"/>
            <charset val="238"/>
          </rPr>
          <t>Profieltype zijde B (binnenzijde):
S
V
V2
G
M2</t>
        </r>
      </text>
    </comment>
    <comment ref="V23" authorId="0" shapeId="0" xr:uid="{65A05B50-7761-41B4-98F8-EFE1F0D9C145}">
      <text>
        <r>
          <rPr>
            <b/>
            <sz val="9"/>
            <color indexed="81"/>
            <rFont val="Tahoma"/>
            <family val="2"/>
            <charset val="238"/>
          </rPr>
          <t xml:space="preserve">Prioriteit A wordt als eerste geproduceerd en geleverd als hoogste prioriteit.
Prioriteit B kan worden gecombineerd met prioriteit A om productie- en leveringscapaciteiten te optimaliseren.
Prioriteit C kan indien nodig ook worden gecombineerd met prioriteit A en prioriteit B om productie- en leveringscapaciteiten verder te optimaliseren, maar wordt anders als laatste behandeld.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D48A2A05-D3B0-45C4-9846-AE83A6D797C3}">
      <text>
        <r>
          <rPr>
            <b/>
            <sz val="9"/>
            <color indexed="81"/>
            <rFont val="Tahoma"/>
            <family val="2"/>
            <charset val="238"/>
          </rPr>
          <t>Automatisch invullen
Voer gegevens in in het Excel-blad "FTV HL Panel"</t>
        </r>
      </text>
    </comment>
    <comment ref="D23" authorId="1" shapeId="0" xr:uid="{4DEBC1D1-1C24-45E8-99A3-096B5384DD72}">
      <text>
        <r>
          <rPr>
            <b/>
            <sz val="9"/>
            <color indexed="81"/>
            <rFont val="Tahoma"/>
            <family val="2"/>
            <charset val="238"/>
          </rPr>
          <t>Afmeting A [mm]:
Amin = T+150 mm
Amax = 1000 mm</t>
        </r>
      </text>
    </comment>
    <comment ref="E23" authorId="1" shapeId="0" xr:uid="{94F6DE1E-FD75-4461-8D86-2B674843225C}">
      <text>
        <r>
          <rPr>
            <b/>
            <sz val="9"/>
            <color indexed="81"/>
            <rFont val="Tahoma"/>
            <family val="2"/>
            <charset val="238"/>
          </rPr>
          <t>Afmeting B [mm]:
Amin = 2×T+300 mm
Amax = 1000 mm</t>
        </r>
      </text>
    </comment>
    <comment ref="F23" authorId="1" shapeId="0" xr:uid="{0E302532-7312-49AB-B1F1-7DC66215444B}">
      <text>
        <r>
          <rPr>
            <b/>
            <sz val="9"/>
            <color indexed="81"/>
            <rFont val="Tahoma"/>
            <family val="2"/>
            <charset val="238"/>
          </rPr>
          <t>Afmeting C [mm]:
Amin = T+150 mm
Amax = 1000 mm</t>
        </r>
      </text>
    </comment>
    <comment ref="G23" authorId="1" shapeId="0" xr:uid="{3C7FB778-AFE2-4C67-B344-40C0FA2808A3}">
      <text>
        <r>
          <rPr>
            <b/>
            <sz val="9"/>
            <color indexed="81"/>
            <rFont val="Tahoma"/>
            <family val="2"/>
            <charset val="238"/>
          </rPr>
          <t>Hoek [°]:
Buighoek: 90° tot 175°</t>
        </r>
      </text>
    </comment>
    <comment ref="H23" authorId="1" shapeId="0" xr:uid="{B7AEF8DD-3C7C-49F4-AB48-998875321FDD}">
      <text>
        <r>
          <rPr>
            <b/>
            <sz val="9"/>
            <color indexed="81"/>
            <rFont val="Tahoma"/>
            <family val="2"/>
            <charset val="238"/>
          </rPr>
          <t>Hoek [°]:
Buighoek: 90° tot 175°</t>
        </r>
      </text>
    </comment>
    <comment ref="I23" authorId="1" shapeId="0" xr:uid="{18347D11-20C0-4E79-831D-7E9543EFC147}">
      <text>
        <r>
          <rPr>
            <b/>
            <sz val="9"/>
            <color indexed="81"/>
            <rFont val="Tahoma"/>
            <family val="2"/>
            <charset val="238"/>
          </rPr>
          <t>Afmeting L=A+B+C [mm]:
Lmin = 4×T+600 mm
Lmax = 3000 mm
Voorbeeld Lmax = (A+B+C)max = 1000+1000+1000 mm</t>
        </r>
      </text>
    </comment>
    <comment ref="J23" authorId="1" shapeId="0" xr:uid="{EE8080C8-EEE3-46AC-A64A-F83BF9A28EF3}">
      <text>
        <r>
          <rPr>
            <b/>
            <sz val="9"/>
            <color indexed="81"/>
            <rFont val="Tahoma"/>
            <family val="2"/>
            <charset val="238"/>
          </rPr>
          <t>Dikte T [mm]:
50*, 60, 80, 100, 120, 133, 150, 172, 200, 220*, 240, 250*
*zie Trimoterm Technische Specificatie</t>
        </r>
      </text>
    </comment>
    <comment ref="K23" authorId="1" shapeId="0" xr:uid="{F693B585-7A00-4FC1-A0DC-531EBD28F259}">
      <text>
        <r>
          <rPr>
            <b/>
            <sz val="9"/>
            <color indexed="81"/>
            <rFont val="Tahoma"/>
            <family val="2"/>
            <charset val="238"/>
          </rPr>
          <t>Module M [mm]:
1000 mm standaardmodule
600 mm tot 1100 mm beschikbaar</t>
        </r>
      </text>
    </comment>
    <comment ref="L23" authorId="1" shapeId="0" xr:uid="{979DEBA5-F393-41D2-9079-255082BB9223}">
      <text>
        <r>
          <rPr>
            <b/>
            <sz val="9"/>
            <color indexed="81"/>
            <rFont val="Tahoma"/>
            <family val="2"/>
            <charset val="238"/>
          </rPr>
          <t>Paneeltype:
FTV HL
*voor andere paneeltypes, gebruik een apart document</t>
        </r>
      </text>
    </comment>
    <comment ref="M23" authorId="1" shapeId="0" xr:uid="{18D5CD34-F8A2-4D2F-AB03-1826582E9B86}">
      <text>
        <r>
          <rPr>
            <b/>
            <sz val="9"/>
            <color indexed="81"/>
            <rFont val="Tahoma"/>
            <family val="2"/>
            <charset val="238"/>
          </rPr>
          <t>Kerntype:
Power T
Power S
Perform R
Perform C</t>
        </r>
      </text>
    </comment>
    <comment ref="N23" authorId="1" shapeId="0" xr:uid="{6AA2650A-B564-4D86-991A-F9D55819EEEC}">
      <text>
        <r>
          <rPr>
            <b/>
            <sz val="9"/>
            <color indexed="81"/>
            <rFont val="Tahoma"/>
            <family val="2"/>
            <charset val="238"/>
          </rPr>
          <t>Staaldikte:
0,55*
0,60
0,63
0,65
0,675
0,70
0,75
0,80
* gebruiken met coating HPS 200</t>
        </r>
      </text>
    </comment>
    <comment ref="O23" authorId="1" shapeId="0" xr:uid="{60229812-330B-4AC9-A2D0-39435B1DC397}">
      <text>
        <r>
          <rPr>
            <sz val="9"/>
            <color indexed="81"/>
            <rFont val="Tahoma"/>
            <family val="2"/>
            <charset val="238"/>
          </rPr>
          <t>Coating:
SP 25
SP 25
PVDF 25
PVDF 35
PUR 50
PVCF 150
HPS 200*
PRISMA
PRISMA ELEMENTS
Inox 304
Inox 316L
Inox 316
* gebruiken met staaldikte 0,55 mm</t>
        </r>
      </text>
    </comment>
    <comment ref="Q23" authorId="1" shapeId="0" xr:uid="{BAEF6E2B-6C92-4D08-95CC-48A4DF8B88B1}">
      <text>
        <r>
          <rPr>
            <b/>
            <sz val="9"/>
            <color indexed="81"/>
            <rFont val="Tahoma"/>
            <family val="2"/>
            <charset val="238"/>
          </rPr>
          <t>Profieltype zijde A (buitenzijde):
S
V
V2
G*
M
M3
M8
* voor Gladio (G) buitentoepassing gebruik staaldikte 0,7 mm of meer</t>
        </r>
      </text>
    </comment>
    <comment ref="R23" authorId="1" shapeId="0" xr:uid="{D504FFE6-77E1-4B0F-B2E6-56711EF03D67}">
      <text>
        <r>
          <rPr>
            <b/>
            <sz val="9"/>
            <color indexed="81"/>
            <rFont val="Tahoma"/>
            <family val="2"/>
            <charset val="238"/>
          </rPr>
          <t>Staaldikte:
0,45
0,50
0,55
0,60
0,63
0,65
0,675
0,70
0,75
0,80</t>
        </r>
      </text>
    </comment>
    <comment ref="S23" authorId="1" shapeId="0" xr:uid="{405B223D-8DE4-4EE7-AD15-F14C2F5555AA}">
      <text>
        <r>
          <rPr>
            <b/>
            <sz val="9"/>
            <color indexed="81"/>
            <rFont val="Tahoma"/>
            <family val="2"/>
            <charset val="238"/>
          </rPr>
          <t>Coating:
SP 25
SP 25
PVDF 25
PVDF 35
PUR 50
PVCF 150
HPS 200
PRISMA
PRISMA ELEMENTS
Inox 304
Inox 316L
Inox 316</t>
        </r>
      </text>
    </comment>
    <comment ref="U23" authorId="1" shapeId="0" xr:uid="{4EAA44D9-E257-474A-9437-626E11410BFC}">
      <text>
        <r>
          <rPr>
            <b/>
            <sz val="9"/>
            <color indexed="81"/>
            <rFont val="Tahoma"/>
            <family val="2"/>
            <charset val="238"/>
          </rPr>
          <t>Profieltype zijde B (binnenzijde):
S
V
V2
G
M2</t>
        </r>
      </text>
    </comment>
    <comment ref="X23" authorId="0" shapeId="0" xr:uid="{7B38ACDC-E9CE-4E7F-B073-EDE070E7FD66}">
      <text>
        <r>
          <rPr>
            <b/>
            <sz val="9"/>
            <color indexed="81"/>
            <rFont val="Tahoma"/>
            <family val="2"/>
            <charset val="238"/>
          </rPr>
          <t xml:space="preserve">Prioriteit A wordt als eerste geproduceerd en geleverd als hoogste prioriteit.
Prioriteit B kan worden gecombineerd met prioriteit A om productie- en leveringscapaciteiten te optimaliseren.
Prioriteit C kan indien nodig ook worden gecombineerd met prioriteit A en prioriteit B om productie- en leveringscapaciteiten verder te optimaliseren, maar wordt anders als laatste behandeld.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F81822CC-6332-432A-AAB4-84642B7F39FF}">
      <text>
        <r>
          <rPr>
            <b/>
            <sz val="9"/>
            <color indexed="81"/>
            <rFont val="Tahoma"/>
            <family val="2"/>
            <charset val="238"/>
          </rPr>
          <t>Automatisch invullen
Voer gegevens in in het Excel-blad "FTV HL Panel"</t>
        </r>
      </text>
    </comment>
    <comment ref="D23" authorId="1" shapeId="0" xr:uid="{29045D26-234A-41CE-99C3-C6DF5B27CFA9}">
      <text>
        <r>
          <rPr>
            <b/>
            <sz val="9"/>
            <color indexed="81"/>
            <rFont val="Tahoma"/>
            <family val="2"/>
            <charset val="238"/>
          </rPr>
          <t>Afmeting A [mm]:
Amin =T+150 mm
Amax = M-60-(T+150) mm</t>
        </r>
      </text>
    </comment>
    <comment ref="E23" authorId="1" shapeId="0" xr:uid="{5C1D8D37-ED8A-4712-905D-3EC239A7D02A}">
      <text>
        <r>
          <rPr>
            <b/>
            <sz val="9"/>
            <color indexed="81"/>
            <rFont val="Tahoma"/>
            <family val="2"/>
            <charset val="238"/>
          </rPr>
          <t>Afmeting B [mm]:
Bmin =T+150 mm
Bmax = M-60-(T+150) mm</t>
        </r>
      </text>
    </comment>
    <comment ref="F23" authorId="1" shapeId="0" xr:uid="{60A5D798-9A59-4B61-B53A-4A2542DC1407}">
      <text>
        <r>
          <rPr>
            <b/>
            <sz val="9"/>
            <color indexed="81"/>
            <rFont val="Tahoma"/>
            <family val="2"/>
            <charset val="238"/>
          </rPr>
          <t>Afmeting (A+B):
(A+B)min = 2×(T+150) mm
(A+B)max = M-60-(T+150) mm</t>
        </r>
      </text>
    </comment>
    <comment ref="G23" authorId="1" shapeId="0" xr:uid="{44A57A2B-C962-4B75-8541-5D6285AD5FDD}">
      <text>
        <r>
          <rPr>
            <b/>
            <sz val="9"/>
            <color indexed="81"/>
            <rFont val="Tahoma"/>
            <family val="2"/>
            <charset val="238"/>
          </rPr>
          <t>Hoek [°]:
Buighoek: 80° tot 175°</t>
        </r>
      </text>
    </comment>
    <comment ref="H23" authorId="1" shapeId="0" xr:uid="{A53F4F26-036A-43B0-960B-D985F8F84D32}">
      <text>
        <r>
          <rPr>
            <b/>
            <sz val="9"/>
            <color indexed="81"/>
            <rFont val="Tahoma"/>
            <family val="2"/>
            <charset val="238"/>
          </rPr>
          <t>Lengte L [mm]:
Lmin = 2000 mm
Lmax = 8000 mm (vanwege buigbeperkingen)
Opmerking: snijden onder 2000 mm is onderhevig aan een toeslag</t>
        </r>
      </text>
    </comment>
    <comment ref="I23" authorId="1" shapeId="0" xr:uid="{8822FAD1-BC14-4012-8EF6-8C19B5A43835}">
      <text>
        <r>
          <rPr>
            <b/>
            <sz val="9"/>
            <color indexed="81"/>
            <rFont val="Tahoma"/>
            <family val="2"/>
            <charset val="238"/>
          </rPr>
          <t>Dikte T [mm]:
50*, 60, 80, 100, 120, 133, 150, 172, 200, 220*, 240, 250*
*zie Trimoterm Technische Specificatie</t>
        </r>
      </text>
    </comment>
    <comment ref="J23" authorId="1" shapeId="0" xr:uid="{EE762B62-2FBE-43A5-811F-5403AA4CDF87}">
      <text>
        <r>
          <rPr>
            <b/>
            <sz val="9"/>
            <color indexed="81"/>
            <rFont val="Tahoma"/>
            <family val="2"/>
            <charset val="238"/>
          </rPr>
          <t>Module M [mm]:
1000 mm standaardmodule
600 mm tot 1100 mm beschikbaar</t>
        </r>
      </text>
    </comment>
    <comment ref="K23" authorId="1" shapeId="0" xr:uid="{AFC69A41-FA09-456F-98CA-9C71D7CE1953}">
      <text>
        <r>
          <rPr>
            <b/>
            <sz val="9"/>
            <color indexed="81"/>
            <rFont val="Tahoma"/>
            <family val="2"/>
            <charset val="238"/>
          </rPr>
          <t>Paneeltype:
FTV HL
*voor andere paneeltypes, gebruik een apart document</t>
        </r>
      </text>
    </comment>
    <comment ref="L23" authorId="1" shapeId="0" xr:uid="{0706C4BF-3AFF-4D0A-A133-C8E9EE59AC17}">
      <text>
        <r>
          <rPr>
            <b/>
            <sz val="9"/>
            <color indexed="81"/>
            <rFont val="Tahoma"/>
            <family val="2"/>
            <charset val="238"/>
          </rPr>
          <t>Kerntype:
Power T
Power S
Perform R
Perform C</t>
        </r>
      </text>
    </comment>
    <comment ref="M23" authorId="1" shapeId="0" xr:uid="{E6F2F796-8503-499C-BCBE-1F8742DA5C4B}">
      <text>
        <r>
          <rPr>
            <b/>
            <sz val="9"/>
            <color indexed="81"/>
            <rFont val="Tahoma"/>
            <family val="2"/>
            <charset val="238"/>
          </rPr>
          <t>Staaldikte:
0,55*
0,60
0,63
0,65
0,675
0,70
0,75
0,80
* gebruiken met coating HPS 200</t>
        </r>
      </text>
    </comment>
    <comment ref="N23" authorId="1" shapeId="0" xr:uid="{1C8F6542-AA66-432B-AB57-8E1A36537635}">
      <text>
        <r>
          <rPr>
            <sz val="9"/>
            <color indexed="81"/>
            <rFont val="Tahoma"/>
            <family val="2"/>
            <charset val="238"/>
          </rPr>
          <t>Coating:
SP 25
SP 25
PVDF 25
PVDF 35
PUR 50
PVCF 150
HPS 200*
PRISMA
PRISMA ELEMENTS
Inox 304
Inox 316L
Inox 316
* gebruiken met staaldikte 0,55 mm</t>
        </r>
      </text>
    </comment>
    <comment ref="P23" authorId="1" shapeId="0" xr:uid="{28B11300-EE2B-4174-980C-5D77AF22031D}">
      <text>
        <r>
          <rPr>
            <b/>
            <sz val="9"/>
            <color indexed="81"/>
            <rFont val="Tahoma"/>
            <family val="2"/>
            <charset val="238"/>
          </rPr>
          <t>Profieltype zijde A (buitenzijde):
S
V
V2
G*
M
M3
M8
* voor Gladio (G) buitentoepassing gebruik staaldikte 0,7 mm of meer</t>
        </r>
      </text>
    </comment>
    <comment ref="Q23" authorId="1" shapeId="0" xr:uid="{1E7F9E88-108B-49F8-AAA6-17F729D3E624}">
      <text>
        <r>
          <rPr>
            <b/>
            <sz val="9"/>
            <color indexed="81"/>
            <rFont val="Tahoma"/>
            <family val="2"/>
            <charset val="238"/>
          </rPr>
          <t>Staaldikte:
0,45
0,50
0,55
0,60
0,63
0,65
0,675
0,70
0,75
0,80</t>
        </r>
      </text>
    </comment>
    <comment ref="R23" authorId="1" shapeId="0" xr:uid="{D820F878-A64B-4A6E-81F6-009AA0A3FF6C}">
      <text>
        <r>
          <rPr>
            <b/>
            <sz val="9"/>
            <color indexed="81"/>
            <rFont val="Tahoma"/>
            <family val="2"/>
            <charset val="238"/>
          </rPr>
          <t>Coating:
SP 25
SP 25
PVDF 25
PVDF 35
PUR 50
PVCF 150
HPS 200
PRISMA
PRISMA ELEMENTS
Inox 304
Inox 316L
Inox 316</t>
        </r>
      </text>
    </comment>
    <comment ref="T23" authorId="1" shapeId="0" xr:uid="{C5FB6BB2-D567-4990-993C-7628914D7A2D}">
      <text>
        <r>
          <rPr>
            <b/>
            <sz val="9"/>
            <color indexed="81"/>
            <rFont val="Tahoma"/>
            <family val="2"/>
            <charset val="238"/>
          </rPr>
          <t>Profieltype zijde B (binnenzijde):
S
V
V2
G
M2</t>
        </r>
      </text>
    </comment>
    <comment ref="W23" authorId="0" shapeId="0" xr:uid="{9E0F9B40-4EA8-42CB-8C3A-8C26012A97A7}">
      <text>
        <r>
          <rPr>
            <b/>
            <sz val="9"/>
            <color indexed="81"/>
            <rFont val="Tahoma"/>
            <family val="2"/>
            <charset val="238"/>
          </rPr>
          <t xml:space="preserve">Prioriteit A wordt als eerste geproduceerd en geleverd als hoogste prioriteit.
Prioriteit B kan worden gecombineerd met prioriteit A om productie- en leveringscapaciteiten te optimaliseren.
Prioriteit C kan indien nodig ook worden gecombineerd met prioriteit A en prioriteit B om productie- en leveringscapaciteiten verder te optimaliseren, maar wordt anders als laatste behandeld.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220FA45E-0AEB-476C-A501-EEDED0FA267E}">
      <text>
        <r>
          <rPr>
            <b/>
            <sz val="9"/>
            <color indexed="81"/>
            <rFont val="Tahoma"/>
            <family val="2"/>
            <charset val="238"/>
          </rPr>
          <t>Automatisch invullen
Voer gegevens in in het Excel-blad "FTV Panel"</t>
        </r>
      </text>
    </comment>
    <comment ref="D23" authorId="1" shapeId="0" xr:uid="{CB7AF3E7-0214-4DA6-B6EB-04AFA4008AC0}">
      <text>
        <r>
          <rPr>
            <b/>
            <sz val="9"/>
            <color indexed="81"/>
            <rFont val="Tahoma"/>
            <family val="2"/>
            <charset val="238"/>
          </rPr>
          <t>Afmeting A [mm]:
Amin =T+150 mm
Amax = M-(T+150) mm</t>
        </r>
      </text>
    </comment>
    <comment ref="E23" authorId="1" shapeId="0" xr:uid="{9F60C1FB-4D74-4644-8140-C0C72814AECE}">
      <text>
        <r>
          <rPr>
            <b/>
            <sz val="9"/>
            <color indexed="81"/>
            <rFont val="Tahoma"/>
            <family val="2"/>
            <charset val="238"/>
          </rPr>
          <t>Afmeting B [mm]:
Bmin =T+150 mm
Bmax = M-(T+150) mm</t>
        </r>
      </text>
    </comment>
    <comment ref="F23" authorId="1" shapeId="0" xr:uid="{E915F483-F0EB-4F07-8961-4D39FF22EA4B}">
      <text>
        <r>
          <rPr>
            <b/>
            <sz val="9"/>
            <color indexed="81"/>
            <rFont val="Tahoma"/>
            <family val="2"/>
            <charset val="238"/>
          </rPr>
          <t>Afmeting (A+B):
(A+B) = Module</t>
        </r>
      </text>
    </comment>
    <comment ref="G23" authorId="1" shapeId="0" xr:uid="{A332E39D-8210-4EA5-A097-3C228BFED175}">
      <text>
        <r>
          <rPr>
            <b/>
            <sz val="9"/>
            <color indexed="81"/>
            <rFont val="Tahoma"/>
            <family val="2"/>
            <charset val="238"/>
          </rPr>
          <t>Hoek [°]:
Buighoek: 80° tot 175°</t>
        </r>
      </text>
    </comment>
    <comment ref="H23" authorId="1" shapeId="0" xr:uid="{815F148C-4C75-4916-BF5C-0F6E3B322518}">
      <text>
        <r>
          <rPr>
            <b/>
            <sz val="9"/>
            <color indexed="81"/>
            <rFont val="Tahoma"/>
            <family val="2"/>
            <charset val="238"/>
          </rPr>
          <t>Lengte L [mm]:
Lmin = 2000 mm
Lmax = 8000 mm (vanwege buigbeperkingen)
Opmerking: snijden onder 2000 mm is onderhevig aan een toeslag</t>
        </r>
      </text>
    </comment>
    <comment ref="I23" authorId="1" shapeId="0" xr:uid="{2ED0FEBE-B1BE-4F18-8DFC-980FCBEE856B}">
      <text>
        <r>
          <rPr>
            <b/>
            <sz val="9"/>
            <color indexed="81"/>
            <rFont val="Tahoma"/>
            <family val="2"/>
            <charset val="238"/>
          </rPr>
          <t>Dikte T [mm]:
50*, 60, 80, 100, 120, 133, 150, 172, 200, 220*, 240, 250*
*zie Trimoterm Technische Specificatie</t>
        </r>
      </text>
    </comment>
    <comment ref="J23" authorId="1" shapeId="0" xr:uid="{14AA4030-64AF-42AD-824F-43F73C60D644}">
      <text>
        <r>
          <rPr>
            <b/>
            <sz val="9"/>
            <color indexed="81"/>
            <rFont val="Tahoma"/>
            <family val="2"/>
            <charset val="238"/>
          </rPr>
          <t>Module M [mm]:
1000 mm standaardmodule
1200 mm standaardmodule
600 mm tot 1200 mm beschikbaar</t>
        </r>
      </text>
    </comment>
    <comment ref="K23" authorId="1" shapeId="0" xr:uid="{AD9F8DDB-8F2B-4305-9690-61FE3807084A}">
      <text>
        <r>
          <rPr>
            <b/>
            <sz val="9"/>
            <color indexed="81"/>
            <rFont val="Tahoma"/>
            <family val="2"/>
            <charset val="238"/>
          </rPr>
          <t>Paneeltype:
FTV
*voor andere paneeltypes, gebruik een apart document</t>
        </r>
      </text>
    </comment>
    <comment ref="L23" authorId="1" shapeId="0" xr:uid="{C18251D9-0858-43D3-8338-430B06F89A79}">
      <text>
        <r>
          <rPr>
            <b/>
            <sz val="9"/>
            <color indexed="81"/>
            <rFont val="Tahoma"/>
            <family val="2"/>
            <charset val="238"/>
          </rPr>
          <t>Kerntype:
Power T
Power S
Perform R
Perform C</t>
        </r>
      </text>
    </comment>
    <comment ref="M23" authorId="1" shapeId="0" xr:uid="{B79600D2-3FC8-4556-8549-0E56A4C20A4E}">
      <text>
        <r>
          <rPr>
            <b/>
            <sz val="9"/>
            <color indexed="81"/>
            <rFont val="Tahoma"/>
            <family val="2"/>
            <charset val="238"/>
          </rPr>
          <t>Staaldikte:
0,45
0,50
0,55
0,60
0,63
0,65
0,675
0,70
0,75
0,80</t>
        </r>
      </text>
    </comment>
    <comment ref="N23" authorId="1" shapeId="0" xr:uid="{24B9C455-8F06-4B71-92D0-C9BDC3248F59}">
      <text>
        <r>
          <rPr>
            <sz val="9"/>
            <color indexed="81"/>
            <rFont val="Tahoma"/>
            <family val="2"/>
            <charset val="238"/>
          </rPr>
          <t>Coating:
SP 25
SP 25
PVDF 25
PVDF 35
PUR 50
PVCF 150
HPS 200
PRISMA
PRISMA ELEMENTS
Inox 304
Inox 316L
Inox 316</t>
        </r>
      </text>
    </comment>
    <comment ref="P23" authorId="1" shapeId="0" xr:uid="{C3107083-097A-45DD-B9F7-8C0826FB4DA8}">
      <text>
        <r>
          <rPr>
            <b/>
            <sz val="9"/>
            <color indexed="81"/>
            <rFont val="Tahoma"/>
            <family val="2"/>
            <charset val="238"/>
          </rPr>
          <t>Profieltype zijde A (buitenzijde):
S
V
V2
G*
M
M3
M8
* voor Gladio (G) buitentoepassing gebruik staaldikte 0,7 mm of meer</t>
        </r>
      </text>
    </comment>
    <comment ref="Q23" authorId="1" shapeId="0" xr:uid="{AF971749-C1B2-4A32-ABB0-276D4FA0F46C}">
      <text>
        <r>
          <rPr>
            <b/>
            <sz val="9"/>
            <color indexed="81"/>
            <rFont val="Tahoma"/>
            <family val="2"/>
            <charset val="238"/>
          </rPr>
          <t>Staaldikte:
0,45
0,50
0,55
0,60
0,63
0,65
0,675
0,70
0,75
0,80</t>
        </r>
      </text>
    </comment>
    <comment ref="R23" authorId="1" shapeId="0" xr:uid="{332F7450-F7D1-4D0F-96B2-59C1D33FC442}">
      <text>
        <r>
          <rPr>
            <b/>
            <sz val="9"/>
            <color indexed="81"/>
            <rFont val="Tahoma"/>
            <family val="2"/>
            <charset val="238"/>
          </rPr>
          <t>Coating:
SP 25
SP 25
PVDF 25
PVDF 35
PUR 50
PVCF 150
HPS 200
PRISMA
PRISMA ELEMENTS
Inox 304
Inox 316L
Inox 316</t>
        </r>
      </text>
    </comment>
    <comment ref="T23" authorId="1" shapeId="0" xr:uid="{A58C1AEC-5CBC-4A56-9A7A-86B227FE876E}">
      <text>
        <r>
          <rPr>
            <b/>
            <sz val="9"/>
            <color indexed="81"/>
            <rFont val="Tahoma"/>
            <family val="2"/>
            <charset val="238"/>
          </rPr>
          <t>Profieltype zijde B (binnenzijde):
S
V
V2
G
M2</t>
        </r>
      </text>
    </comment>
    <comment ref="W23" authorId="0" shapeId="0" xr:uid="{321DA065-1A1B-4F0B-9E07-17BEF39D33D1}">
      <text>
        <r>
          <rPr>
            <b/>
            <sz val="9"/>
            <color indexed="81"/>
            <rFont val="Tahoma"/>
            <family val="2"/>
            <charset val="238"/>
          </rPr>
          <t xml:space="preserve">Prioriteit A wordt als eerste geproduceerd en geleverd als hoogste prioriteit.
Prioriteit B kan worden gecombineerd met prioriteit A om productie- en leveringscapaciteiten te optimaliseren.
Prioriteit C kan indien nodig ook worden gecombineerd met prioriteit A en prioriteit B om productie- en leveringscapaciteiten verder te optimaliseren, maar wordt anders als laatste behandeld.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1BBE3D23-91A3-4D1D-B373-23C67056089F}">
      <text>
        <r>
          <rPr>
            <b/>
            <sz val="9"/>
            <color indexed="81"/>
            <rFont val="Tahoma"/>
            <family val="2"/>
            <charset val="238"/>
          </rPr>
          <t>Automatisch invullen
Voer gegevens in in het Excel-blad "FTV HL Panel"</t>
        </r>
      </text>
    </comment>
    <comment ref="D23" authorId="1" shapeId="0" xr:uid="{3A65ABF9-27FF-4153-AC11-1763FDFC0974}">
      <text>
        <r>
          <rPr>
            <b/>
            <sz val="9"/>
            <color indexed="81"/>
            <rFont val="Tahoma"/>
            <family val="2"/>
            <charset val="238"/>
          </rPr>
          <t>Afmeting A [mm]:
Amin =T+150 mm
Amax = M-60-(T+150) mm</t>
        </r>
      </text>
    </comment>
    <comment ref="E23" authorId="1" shapeId="0" xr:uid="{F93FBDB9-9B93-424B-A47F-2911DC021731}">
      <text>
        <r>
          <rPr>
            <b/>
            <sz val="9"/>
            <color indexed="81"/>
            <rFont val="Tahoma"/>
            <family val="2"/>
            <charset val="238"/>
          </rPr>
          <t>Afmeting B [mm]:
Bmin =T+150 mm
Bmax = M-60-(T+150) mm</t>
        </r>
      </text>
    </comment>
    <comment ref="F23" authorId="1" shapeId="0" xr:uid="{6BDE3DAC-C7C9-4775-B0C5-41DD321A4D75}">
      <text>
        <r>
          <rPr>
            <b/>
            <sz val="9"/>
            <color indexed="81"/>
            <rFont val="Tahoma"/>
            <family val="2"/>
            <charset val="238"/>
          </rPr>
          <t>Afmeting (A+B)max:
(A+B)min = 2×(T+150) mm
(A+B)max = M-60 mm</t>
        </r>
      </text>
    </comment>
    <comment ref="G23" authorId="1" shapeId="0" xr:uid="{284C26BD-9E6C-4219-B5A8-88649150A95D}">
      <text>
        <r>
          <rPr>
            <b/>
            <sz val="9"/>
            <color indexed="81"/>
            <rFont val="Tahoma"/>
            <family val="2"/>
            <charset val="238"/>
          </rPr>
          <t>Hoek [°]:
Buighoek: 75° tot 175°</t>
        </r>
      </text>
    </comment>
    <comment ref="H23" authorId="1" shapeId="0" xr:uid="{7F19262E-6B16-4165-8945-A81A026923F7}">
      <text>
        <r>
          <rPr>
            <b/>
            <sz val="9"/>
            <color indexed="81"/>
            <rFont val="Tahoma"/>
            <family val="2"/>
            <charset val="238"/>
          </rPr>
          <t>Lengte L [mm]:
Lmin = 2000 mm
Lmax = 10000 mm (vanwege buigbeperkingen)
Opmerking: snijden onder 2000 mm is onderhevig aan een toeslag</t>
        </r>
      </text>
    </comment>
    <comment ref="I23" authorId="1" shapeId="0" xr:uid="{6D61F143-C93D-4549-9C8B-7EBD9FA5CE80}">
      <text>
        <r>
          <rPr>
            <b/>
            <sz val="9"/>
            <color indexed="81"/>
            <rFont val="Tahoma"/>
            <family val="2"/>
            <charset val="238"/>
          </rPr>
          <t>Dikte T [mm]:
50*, 60, 80, 100, 120, 133, 150, 172, 200, 220*, 240, 250*
*zie Trimoterm Technische Specificatie</t>
        </r>
      </text>
    </comment>
    <comment ref="J23" authorId="1" shapeId="0" xr:uid="{3FD7ED7E-5FB6-4E07-B569-3D0716FF4F8C}">
      <text>
        <r>
          <rPr>
            <b/>
            <sz val="9"/>
            <color indexed="81"/>
            <rFont val="Tahoma"/>
            <family val="2"/>
            <charset val="238"/>
          </rPr>
          <t>Module M [mm]:
1000 mm standaardmodule
600 mm tot 1100 mm beschikbaar</t>
        </r>
      </text>
    </comment>
    <comment ref="K23" authorId="1" shapeId="0" xr:uid="{03849BDE-8F1E-4139-AB24-81F62A57ED2D}">
      <text>
        <r>
          <rPr>
            <b/>
            <sz val="9"/>
            <color indexed="81"/>
            <rFont val="Tahoma"/>
            <family val="2"/>
            <charset val="238"/>
          </rPr>
          <t>Paneeltype:
FTV HL
*voor andere paneeltypes, gebruik een apart document</t>
        </r>
      </text>
    </comment>
    <comment ref="L23" authorId="1" shapeId="0" xr:uid="{6110C394-262B-4812-B453-894354303FCA}">
      <text>
        <r>
          <rPr>
            <b/>
            <sz val="9"/>
            <color indexed="81"/>
            <rFont val="Tahoma"/>
            <family val="2"/>
            <charset val="238"/>
          </rPr>
          <t>Kerntype:
Power T
Power S
Perform R
Perform C</t>
        </r>
      </text>
    </comment>
    <comment ref="M23" authorId="1" shapeId="0" xr:uid="{A075F9D7-A539-4336-A987-B64C5930DCE8}">
      <text>
        <r>
          <rPr>
            <b/>
            <sz val="9"/>
            <color indexed="81"/>
            <rFont val="Tahoma"/>
            <family val="2"/>
            <charset val="238"/>
          </rPr>
          <t>Staaldikte:
0,55*
0,60
0,63
0,65
0,675
0,70
0,75
0,80
* gebruiken met coating HPS 200</t>
        </r>
      </text>
    </comment>
    <comment ref="N23" authorId="1" shapeId="0" xr:uid="{42164333-67C4-497D-B3AF-AB133CB2C0A7}">
      <text>
        <r>
          <rPr>
            <sz val="9"/>
            <color indexed="81"/>
            <rFont val="Tahoma"/>
            <family val="2"/>
            <charset val="238"/>
          </rPr>
          <t>Coating:
SP 25
SP 25
PVDF 25
PVDF 35
PUR 50
PVCF 150
HPS 200*
PRISMA
PRISMA ELEMENTS
Inox 304
Inox 316L
Inox 316
* gebruiken met staaldikte 0,55 mm</t>
        </r>
      </text>
    </comment>
    <comment ref="P23" authorId="1" shapeId="0" xr:uid="{85CE8D33-55C6-4008-8CDD-0050FA24B192}">
      <text>
        <r>
          <rPr>
            <b/>
            <sz val="9"/>
            <color indexed="81"/>
            <rFont val="Tahoma"/>
            <family val="2"/>
            <charset val="238"/>
          </rPr>
          <t>Profieltype zijde A (buitenzijde):
M
M8
S*
V*
V2*
G*
M3*
* niet van toepassing op
   panelen met afgeronde hoek</t>
        </r>
      </text>
    </comment>
    <comment ref="Q23" authorId="1" shapeId="0" xr:uid="{F52EC7D3-5466-48FC-9D5A-FB58C9716569}">
      <text>
        <r>
          <rPr>
            <b/>
            <sz val="9"/>
            <color indexed="81"/>
            <rFont val="Tahoma"/>
            <family val="2"/>
            <charset val="238"/>
          </rPr>
          <t>Staaldikte:
0,45
0,50
0,55
0,60
0,63
0,65
0,675
0,70
0,75
0,80</t>
        </r>
      </text>
    </comment>
    <comment ref="R23" authorId="1" shapeId="0" xr:uid="{BE9635C7-BCD3-4DE6-BE06-AABAE9165601}">
      <text>
        <r>
          <rPr>
            <b/>
            <sz val="9"/>
            <color indexed="81"/>
            <rFont val="Tahoma"/>
            <family val="2"/>
            <charset val="238"/>
          </rPr>
          <t>Coating:
SP 25
SP 25
PVDF 25
PVDF 35
PUR 50
PVCF 150
HPS 200
PRISMA
PRISMA ELEMENTS
Inox 304
Inox 316L
Inox 316</t>
        </r>
      </text>
    </comment>
    <comment ref="T23" authorId="1" shapeId="0" xr:uid="{F2C983BE-F217-4E9B-902F-2162F1ED607F}">
      <text>
        <r>
          <rPr>
            <b/>
            <sz val="9"/>
            <color indexed="81"/>
            <rFont val="Tahoma"/>
            <family val="2"/>
            <charset val="238"/>
          </rPr>
          <t>Profieltype zijde B (binnenzijde):
S
V
V2
G
M2</t>
        </r>
      </text>
    </comment>
    <comment ref="W23" authorId="0" shapeId="0" xr:uid="{307927A2-D224-45D6-8090-15CFCFAA4E2B}">
      <text>
        <r>
          <rPr>
            <b/>
            <sz val="9"/>
            <color indexed="81"/>
            <rFont val="Tahoma"/>
            <family val="2"/>
            <charset val="238"/>
          </rPr>
          <t xml:space="preserve">Prioriteit A wordt als eerste geproduceerd en geleverd als hoogste prioriteit.
Prioriteit B kan worden gecombineerd met prioriteit A om productie- en leveringscapaciteiten te optimaliseren.
Prioriteit C kan indien nodig ook worden gecombineerd met prioriteit A en prioriteit B om productie- en leveringscapaciteiten verder te optimaliseren, maar wordt anders als laatste behandeld.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Jereb Matej</author>
    <author>Šantavec Miha</author>
  </authors>
  <commentList>
    <comment ref="B5" authorId="0" shapeId="0" xr:uid="{BF2158A0-120D-4DFC-AD16-5C926975426D}">
      <text>
        <r>
          <rPr>
            <b/>
            <sz val="9"/>
            <color indexed="81"/>
            <rFont val="Tahoma"/>
            <family val="2"/>
            <charset val="238"/>
          </rPr>
          <t>Automatisch invullen
Voer gegevens in in het Excel-blad "FTV HL Panel"</t>
        </r>
      </text>
    </comment>
    <comment ref="D23" authorId="1" shapeId="0" xr:uid="{090C25ED-5B96-4FB3-8097-13C7DDCE1A55}">
      <text>
        <r>
          <rPr>
            <b/>
            <sz val="9"/>
            <color indexed="81"/>
            <rFont val="Tahoma"/>
            <family val="2"/>
            <charset val="238"/>
          </rPr>
          <t>Afmeting A [mm]:
Amin =T+150 mm
Amax = M-60-(T+150) mm</t>
        </r>
      </text>
    </comment>
    <comment ref="E23" authorId="1" shapeId="0" xr:uid="{77A3A7E6-9B19-4FC9-B329-DB8EAACE889A}">
      <text>
        <r>
          <rPr>
            <b/>
            <sz val="9"/>
            <color indexed="81"/>
            <rFont val="Tahoma"/>
            <family val="2"/>
            <charset val="238"/>
          </rPr>
          <t>Afmeting B [mm]:
Bmin =2×T+300 mm
Bmax = M-60-2×(T+150) mm</t>
        </r>
      </text>
    </comment>
    <comment ref="F23" authorId="1" shapeId="0" xr:uid="{B41EE5EE-FB33-419F-A815-D2184800F135}">
      <text>
        <r>
          <rPr>
            <b/>
            <sz val="9"/>
            <color indexed="81"/>
            <rFont val="Tahoma"/>
            <family val="2"/>
            <charset val="238"/>
          </rPr>
          <t>Afmeting C [mm]:
Amin =T+150 mm
Amax = M-60-(T+150) mm</t>
        </r>
      </text>
    </comment>
    <comment ref="G23" authorId="1" shapeId="0" xr:uid="{B8090ACF-C0DF-49C7-B567-85AE6FE12C9E}">
      <text>
        <r>
          <rPr>
            <b/>
            <sz val="9"/>
            <color indexed="81"/>
            <rFont val="Tahoma"/>
            <family val="2"/>
            <charset val="238"/>
          </rPr>
          <t>Lengte (A+B+C):
(A+B+C)min = 4×T+600 mm
(A+B+C)max = M-60 mm</t>
        </r>
      </text>
    </comment>
    <comment ref="H23" authorId="1" shapeId="0" xr:uid="{5D9724E1-EEB0-491E-96DC-CE828F75F411}">
      <text>
        <r>
          <rPr>
            <b/>
            <sz val="9"/>
            <color indexed="81"/>
            <rFont val="Tahoma"/>
            <family val="2"/>
            <charset val="238"/>
          </rPr>
          <t>Hoek a [°]:
Buighoek: 90° tot 175°</t>
        </r>
      </text>
    </comment>
    <comment ref="I23" authorId="1" shapeId="0" xr:uid="{B7944C17-BCF6-4BE9-B703-650C34894C0A}">
      <text>
        <r>
          <rPr>
            <b/>
            <sz val="9"/>
            <color indexed="81"/>
            <rFont val="Tahoma"/>
            <family val="2"/>
            <charset val="238"/>
          </rPr>
          <t>Hoek c [°]:
Buighoek: 90° tot 175°</t>
        </r>
      </text>
    </comment>
    <comment ref="J23" authorId="1" shapeId="0" xr:uid="{32BC1951-8C82-4C1D-A62D-C0B1C26CEFEB}">
      <text>
        <r>
          <rPr>
            <b/>
            <sz val="9"/>
            <color indexed="81"/>
            <rFont val="Tahoma"/>
            <family val="2"/>
            <charset val="238"/>
          </rPr>
          <t>Lengte L [mm]:
Lmin = 2000 mm
Lmax = 10000 mm (vanwege buigbeperkingen)
Opmerking: snijden onder 2000 mm is onderhevig aan een toeslag</t>
        </r>
      </text>
    </comment>
    <comment ref="K23" authorId="1" shapeId="0" xr:uid="{114B8F68-DC1A-4E1E-B8CC-B70C6C0580F4}">
      <text>
        <r>
          <rPr>
            <b/>
            <sz val="9"/>
            <color indexed="81"/>
            <rFont val="Tahoma"/>
            <family val="2"/>
            <charset val="238"/>
          </rPr>
          <t>Dikte T [mm]:
50*, 60, 80, 100, 120, 133, 150, 172, 200, 220*, 240, 250*
*zie Trimoterm Technische Specificatie</t>
        </r>
      </text>
    </comment>
    <comment ref="L23" authorId="1" shapeId="0" xr:uid="{E71F3343-FD7B-4BA2-825E-2197602FC8FE}">
      <text>
        <r>
          <rPr>
            <b/>
            <sz val="9"/>
            <color indexed="81"/>
            <rFont val="Tahoma"/>
            <family val="2"/>
            <charset val="238"/>
          </rPr>
          <t>Module M [mm]:
1000 mm standaardmodule
600 mm tot 1100 mm beschikbaar</t>
        </r>
      </text>
    </comment>
    <comment ref="M23" authorId="1" shapeId="0" xr:uid="{6954D30C-A47F-4047-B9E2-9D2CB90F44BC}">
      <text>
        <r>
          <rPr>
            <b/>
            <sz val="9"/>
            <color indexed="81"/>
            <rFont val="Tahoma"/>
            <family val="2"/>
            <charset val="238"/>
          </rPr>
          <t>Paneeltype:
FTV HL
*voor andere paneeltypes, gebruik een apart document</t>
        </r>
      </text>
    </comment>
    <comment ref="N23" authorId="1" shapeId="0" xr:uid="{426B437C-26AA-4E63-9DC6-FFE40CA45305}">
      <text>
        <r>
          <rPr>
            <b/>
            <sz val="9"/>
            <color indexed="81"/>
            <rFont val="Tahoma"/>
            <family val="2"/>
            <charset val="238"/>
          </rPr>
          <t>Kerntype:
Power T
Power S
Perform R
Perform C</t>
        </r>
      </text>
    </comment>
    <comment ref="O23" authorId="1" shapeId="0" xr:uid="{0D46B020-7847-4176-83C7-2777305EB218}">
      <text>
        <r>
          <rPr>
            <b/>
            <sz val="9"/>
            <color indexed="81"/>
            <rFont val="Tahoma"/>
            <family val="2"/>
            <charset val="238"/>
          </rPr>
          <t>Staaldikte:
0,55*
0,60
0,63
0,65
0,675
0,70
0,75
0,80
* gebruiken met coating HPS 200</t>
        </r>
      </text>
    </comment>
    <comment ref="P23" authorId="1" shapeId="0" xr:uid="{4802B04E-BA2B-4EFE-9D3D-43DA3F33812C}">
      <text>
        <r>
          <rPr>
            <sz val="9"/>
            <color indexed="81"/>
            <rFont val="Tahoma"/>
            <family val="2"/>
            <charset val="238"/>
          </rPr>
          <t>Coating:
SP 25
SP 25
PVDF 25
PVDF 35
PUR 50
PVCF 150
HPS 200*
PRISMA
PRISMA ELEMENTS
Inox 304
Inox 316L
Inox 316
* gebruiken met staaldikte 0,55 mm</t>
        </r>
      </text>
    </comment>
    <comment ref="R23" authorId="1" shapeId="0" xr:uid="{3156E269-E54C-40D1-86E7-6750C42A7B8A}">
      <text>
        <r>
          <rPr>
            <b/>
            <sz val="9"/>
            <color indexed="81"/>
            <rFont val="Tahoma"/>
            <family val="2"/>
            <charset val="238"/>
          </rPr>
          <t>Profieltype zijde A (buitenzijde):
M
M8
S*
V*
V2*
G*
M3*
* niet van toepassing op
   panelen met afgeronde hoek</t>
        </r>
      </text>
    </comment>
    <comment ref="S23" authorId="1" shapeId="0" xr:uid="{DB2200A4-7FEE-41DE-A047-5920AAB0C998}">
      <text>
        <r>
          <rPr>
            <b/>
            <sz val="9"/>
            <color indexed="81"/>
            <rFont val="Tahoma"/>
            <family val="2"/>
            <charset val="238"/>
          </rPr>
          <t>Staaldikte:
0,45
0,50
0,55
0,60
0,63
0,65
0,675
0,70
0,75
0,80</t>
        </r>
      </text>
    </comment>
    <comment ref="T23" authorId="1" shapeId="0" xr:uid="{84A82ED4-6204-4937-AE93-65A0D7AB6775}">
      <text>
        <r>
          <rPr>
            <b/>
            <sz val="9"/>
            <color indexed="81"/>
            <rFont val="Tahoma"/>
            <family val="2"/>
            <charset val="238"/>
          </rPr>
          <t>Coating:
SP 25
SP 25
PVDF 25
PVDF 35
PUR 50
PVCF 150
HPS 200
PRISMA
PRISMA ELEMENTS
Inox 304
Inox 316L
Inox 316</t>
        </r>
      </text>
    </comment>
    <comment ref="V23" authorId="1" shapeId="0" xr:uid="{EDADD7BF-2581-4B68-B166-5A3DB15D6F1A}">
      <text>
        <r>
          <rPr>
            <b/>
            <sz val="9"/>
            <color indexed="81"/>
            <rFont val="Tahoma"/>
            <family val="2"/>
            <charset val="238"/>
          </rPr>
          <t>Profieltype zijde B (binnenzijde):
S
V
V2
G
M2</t>
        </r>
      </text>
    </comment>
    <comment ref="Y23" authorId="0" shapeId="0" xr:uid="{2203E91F-3620-4941-82D5-7FB1BA8B4DCD}">
      <text>
        <r>
          <rPr>
            <b/>
            <sz val="9"/>
            <color indexed="81"/>
            <rFont val="Tahoma"/>
            <family val="2"/>
            <charset val="238"/>
          </rPr>
          <t xml:space="preserve">Prioriteit A wordt als eerste geproduceerd en geleverd als hoogste prioriteit.
Prioriteit B kan worden gecombineerd met prioriteit A om productie- en leveringscapaciteiten te optimaliseren.
Prioriteit C kan indien nodig ook worden gecombineerd met prioriteit A en prioriteit B om productie- en leveringscapaciteiten verder te optimaliseren, maar wordt anders als laatste behandeld.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<sst xmlns="http://schemas.openxmlformats.org/spreadsheetml/2006/main" count="906" uniqueCount="228">
  <si>
    <t>P01</t>
  </si>
  <si>
    <t>Module
M [mm]</t>
  </si>
  <si>
    <t>Power T</t>
  </si>
  <si>
    <t>M</t>
  </si>
  <si>
    <t>T [mm]</t>
  </si>
  <si>
    <t>A [mm]</t>
  </si>
  <si>
    <t>B [mm]</t>
  </si>
  <si>
    <t>min</t>
  </si>
  <si>
    <t>max</t>
  </si>
  <si>
    <t>C [mm]</t>
  </si>
  <si>
    <t>A+B [mm]</t>
  </si>
  <si>
    <t>M [mm]</t>
  </si>
  <si>
    <t>A+B+C [mm]</t>
  </si>
  <si>
    <t>S</t>
  </si>
  <si>
    <t>RAL 1234</t>
  </si>
  <si>
    <t>FTV HL</t>
  </si>
  <si>
    <t>SP 25</t>
  </si>
  <si>
    <t>Disclaimer</t>
  </si>
  <si>
    <t>1.0</t>
  </si>
  <si>
    <t>(30009193)</t>
  </si>
  <si>
    <t>(5010094)</t>
  </si>
  <si>
    <t>1.1</t>
  </si>
  <si>
    <t>1.2</t>
  </si>
  <si>
    <t>50 - 250 mm</t>
  </si>
  <si>
    <t>(A + B) min</t>
  </si>
  <si>
    <t>2*T + 300 mm</t>
  </si>
  <si>
    <t>(A + B) max</t>
  </si>
  <si>
    <t>3.000 mm</t>
  </si>
  <si>
    <t>A min = B min</t>
  </si>
  <si>
    <t>T + 150 mm</t>
  </si>
  <si>
    <t>A max (B max)</t>
  </si>
  <si>
    <t>1.000 mm</t>
  </si>
  <si>
    <t>B max (A max)</t>
  </si>
  <si>
    <t>2.000 mm</t>
  </si>
  <si>
    <t>600 - 1200 mm</t>
  </si>
  <si>
    <t>(A + B + C) max</t>
  </si>
  <si>
    <t>B min</t>
  </si>
  <si>
    <t>300 mm + 2T</t>
  </si>
  <si>
    <t>A min (C min)</t>
  </si>
  <si>
    <t>A max (B max = C max)</t>
  </si>
  <si>
    <t>50 - 150 mm</t>
  </si>
  <si>
    <t>max. 8.000 mm</t>
  </si>
  <si>
    <t>A min (B min)</t>
  </si>
  <si>
    <t>A max (Bmax)</t>
  </si>
  <si>
    <t>(module - 60 mm) - (T + 150 mm)</t>
  </si>
  <si>
    <t>(A+B) min</t>
  </si>
  <si>
    <t>(A+B) max</t>
  </si>
  <si>
    <t>module - 60 mm</t>
  </si>
  <si>
    <t>module - (T - 150 mm)</t>
  </si>
  <si>
    <t>(A+B)</t>
  </si>
  <si>
    <t>module</t>
  </si>
  <si>
    <t>MODULE</t>
  </si>
  <si>
    <t>600 - 1.200 mm</t>
  </si>
  <si>
    <t>L</t>
  </si>
  <si>
    <t>10.000 mm</t>
  </si>
  <si>
    <t>50 - 133 mm</t>
  </si>
  <si>
    <t>800 - 1.200 mm</t>
  </si>
  <si>
    <t>A min</t>
  </si>
  <si>
    <t>C min = 150 mm + T</t>
  </si>
  <si>
    <t>1.3</t>
  </si>
  <si>
    <t>Datum:</t>
  </si>
  <si>
    <t>Datum</t>
  </si>
  <si>
    <t>Trimoterm Perform C FTV-60/1000 MS</t>
  </si>
  <si>
    <t xml:space="preserve">Trimoterm </t>
  </si>
  <si>
    <t xml:space="preserve">Perform C </t>
  </si>
  <si>
    <t>FTV</t>
  </si>
  <si>
    <t>|</t>
  </si>
  <si>
    <t>(T)</t>
  </si>
  <si>
    <t>(M)</t>
  </si>
  <si>
    <t xml:space="preserve"> + feasible | - not feasible</t>
  </si>
  <si>
    <t>A</t>
  </si>
  <si>
    <t>B</t>
  </si>
  <si>
    <t>X</t>
  </si>
  <si>
    <t>1.4</t>
  </si>
  <si>
    <t>Document translated to DE and SI</t>
  </si>
  <si>
    <t>1.4.1</t>
  </si>
  <si>
    <t>Document translated to FR, ES and NL. FTV HL Spreader plate 200 added.</t>
  </si>
  <si>
    <t>(30040313)</t>
  </si>
  <si>
    <t>As-1/Fase-1</t>
  </si>
  <si>
    <t>As-2/Fase-1</t>
  </si>
  <si>
    <t>om alle validaties en voorwaardelijke opmaak te behouden in de cel(len) waar u plakt.</t>
  </si>
  <si>
    <t>om alle validaties en voorwaardelijke opmaak te behouden in de cel(len) waar u plakt (zie instructies).</t>
  </si>
  <si>
    <t>Opmerking</t>
  </si>
  <si>
    <t>en vervolgens opgemaakt met de Excel-hulpmiddelen "gegevensvalidatie" en "voorwaardelijke opmaak".</t>
  </si>
  <si>
    <t>Buiten limieten/combinatie, wijzig waarde(n).</t>
  </si>
  <si>
    <t>Voorbeeldgegevens, gelieve te verwijderen</t>
  </si>
  <si>
    <t>Gebruikershandleiding</t>
  </si>
  <si>
    <t>Berekende waarde, niet wijzigen.</t>
  </si>
  <si>
    <t>Type coating 
(zijde A)</t>
  </si>
  <si>
    <t>Type coating 
(zijde B)</t>
  </si>
  <si>
    <t>Waarde niet OK.</t>
  </si>
  <si>
    <t>DIKTE - T</t>
  </si>
  <si>
    <t>Dikte 
(zijde A) [mm]</t>
  </si>
  <si>
    <t>Dikte 
(zijde B) [mm]</t>
  </si>
  <si>
    <t>Dikte
T [mm]</t>
  </si>
  <si>
    <t>Waarden die in de cellen worden ingevoerd, worden automatisch gevalideerd aan de hand van productiegrenzen en</t>
  </si>
  <si>
    <t>Waarden die in de cellen worden ingevoerd, worden automatisch gevalideerd aan de hand van productiegrenzen en vervolgens opgemaakt.</t>
  </si>
  <si>
    <t>Hoekafmetingen</t>
  </si>
  <si>
    <t>Invoer vereist.</t>
  </si>
  <si>
    <t>Kleur 
(zijde A)</t>
  </si>
  <si>
    <t>Kleur 
(zijde B)</t>
  </si>
  <si>
    <t>Gevel/Fase</t>
  </si>
  <si>
    <t>Gebouw/Eenheid:</t>
  </si>
  <si>
    <t>Voer T, A en B in om te controleren of de afmetingen van de hoek binnen de grens liggen:</t>
  </si>
  <si>
    <t>Voer T, A, B en C in om te controleren of de afmetingen van de hoek binnen de limieten liggen:</t>
  </si>
  <si>
    <t>Voer T, A, B en M in om te controleren of de afmetingen van de hoek binnen de limieten liggen:</t>
  </si>
  <si>
    <t>Voer T, A, B, C en M in om te controleren of de afmetingen van de hoek binnen de limieten liggen:</t>
  </si>
  <si>
    <t>Totaal
Q×L×M [m2]</t>
  </si>
  <si>
    <t>Binnen de limieten, zie opmerking.</t>
  </si>
  <si>
    <t>Binnen de limieten.</t>
  </si>
  <si>
    <t>Kerntype</t>
  </si>
  <si>
    <t>Klantordernr.:</t>
  </si>
  <si>
    <t>Klantnaam:</t>
  </si>
  <si>
    <t>L - paneelmodule</t>
  </si>
  <si>
    <t>Lengte
L [mm]</t>
  </si>
  <si>
    <t>Afmeting
A+B [mm]</t>
  </si>
  <si>
    <t>Afmeting
A+B+C [mm]</t>
  </si>
  <si>
    <t>Afmeting
L=A+B [mm]</t>
  </si>
  <si>
    <t>Hoeveelheid</t>
  </si>
  <si>
    <t>Hoeveelheid
Q [st.]</t>
  </si>
  <si>
    <t>Paneelgegevens</t>
  </si>
  <si>
    <t>PANEELLENGTE - L</t>
  </si>
  <si>
    <t>Paneelafmetingen</t>
  </si>
  <si>
    <t>Paneeltype</t>
  </si>
  <si>
    <t>Positie</t>
  </si>
  <si>
    <t>Prioriteit</t>
  </si>
  <si>
    <t>Prioriteit A</t>
  </si>
  <si>
    <t>Profieltype 
(zijde A)</t>
  </si>
  <si>
    <t>Profieltype 
(zijde B)</t>
  </si>
  <si>
    <t>Projectnaam:</t>
  </si>
  <si>
    <t>Projectreferentie:</t>
  </si>
  <si>
    <t>Referentiedocumenten</t>
  </si>
  <si>
    <t>Referentiedocumenten:</t>
  </si>
  <si>
    <t>Staalplaat zijde A (buitenzijde)</t>
  </si>
  <si>
    <t>Staalplaat zijde B (binnenzijde)</t>
  </si>
  <si>
    <t>Staalplaatdikte</t>
  </si>
  <si>
    <t>Zaaglijst voor</t>
  </si>
  <si>
    <t>Zaaglijstnr.:</t>
  </si>
  <si>
    <t>Totaal [m2]</t>
  </si>
  <si>
    <t>Trimo-ordernr.:</t>
  </si>
  <si>
    <t>Revisie:</t>
  </si>
  <si>
    <t>Om gegevens te kopiëren (binnen hetzelfde werkblad of tussen werkbladen), is het belangrijk om "Kopiëren" en "Plakken &gt; Waarden" te gebruiken</t>
  </si>
  <si>
    <t>Versie</t>
  </si>
  <si>
    <t>Wat is nieuw</t>
  </si>
  <si>
    <t>Waarde invoeren</t>
  </si>
  <si>
    <t>Waarde OK</t>
  </si>
  <si>
    <t>Hoe gegevens invoeren en kopiëren?</t>
  </si>
  <si>
    <t>Hoe gegevens kopiëren?</t>
  </si>
  <si>
    <t>Hoek
[°]</t>
  </si>
  <si>
    <t>Hoek
a [°]</t>
  </si>
  <si>
    <t>Hoek
c [°]</t>
  </si>
  <si>
    <t>FTV HL wand-/gevelpaneel</t>
  </si>
  <si>
    <t>Accessoires voor FTV HL-installatie:</t>
  </si>
  <si>
    <t>st.</t>
  </si>
  <si>
    <t>FTV HL pakking PE 38.5X11.8X40</t>
  </si>
  <si>
    <t>*alleen voor horizontale installatie</t>
  </si>
  <si>
    <t>FTV HL L-hoek (dwars)</t>
  </si>
  <si>
    <t>Zaaglijst voor Trimoterm FTV HL (Invisio) L-vormige hoek met scherpe rand (dwars)</t>
  </si>
  <si>
    <t>Afmetingencontrole voor FTV HL (Invisio) L-vormige hoek met scherpe rand (dwars)</t>
  </si>
  <si>
    <t>FTV HL U-hoek (dwars)</t>
  </si>
  <si>
    <t>Afmeting
L=A+B+C [mm]</t>
  </si>
  <si>
    <t>Afmetingencontrole voor FTV HL (Invisio) U-vormige hoek met scherpe rand (dwars)</t>
  </si>
  <si>
    <t>FTV HL L-hoek (langs)_Snijranden</t>
  </si>
  <si>
    <t>Afmetingencontrole voor FTV HL (Invisio) L-hoek (langs)_Snede</t>
  </si>
  <si>
    <t>FTV HL L-hoek (langs)_Groef/Tong-randen</t>
  </si>
  <si>
    <t>Afmetingencontrole voor FTV HL (Invisio) L-hoek (langs)_Volledig</t>
  </si>
  <si>
    <t>FTV HL afgeronde L-hoek (langs)</t>
  </si>
  <si>
    <t>Afmetingencontrole voor FTV HL (Invisio) afgeronde L-hoek (langs)</t>
  </si>
  <si>
    <t>FTV HL afgeronde U-hoek (langs)</t>
  </si>
  <si>
    <t>Afmetingencontrole voor FTV HL (Invisio) afgeronde U-hoek (langs)</t>
  </si>
  <si>
    <t>FTV HL scherpe L-hoek (dwars)</t>
  </si>
  <si>
    <t>FTV HL scherpe U-hoek (dwars)</t>
  </si>
  <si>
    <t>FTV HL L-hoek (longi)_Snede</t>
  </si>
  <si>
    <t>FTV HL L-hoek (longi)_Volledig</t>
  </si>
  <si>
    <t>FTV HL ronde L-hoek (longi)</t>
  </si>
  <si>
    <t>FTV HL ronde U-hoek (longi)</t>
  </si>
  <si>
    <t>Profieltypes</t>
  </si>
  <si>
    <t>GEVELPANELEN (FTV)</t>
  </si>
  <si>
    <t>Glad profiel (G)</t>
  </si>
  <si>
    <t>S-profiel (S)</t>
  </si>
  <si>
    <t>V-profiel (V, V2)</t>
  </si>
  <si>
    <t>Microgelijnd profiel (M)</t>
  </si>
  <si>
    <t>Microgelijnd profiel (M, M3, M8)</t>
  </si>
  <si>
    <t>Microgelijnd profiel (M2)</t>
  </si>
  <si>
    <t>S-profiel (geperforeerd)</t>
  </si>
  <si>
    <t>Microgelijnd profiel (M3)</t>
  </si>
  <si>
    <t>Microgelijnd profiel (M8)</t>
  </si>
  <si>
    <t>V-profiel (V)</t>
  </si>
  <si>
    <t>V-profiel (V2)</t>
  </si>
  <si>
    <t>Trapeziumprofiel</t>
  </si>
  <si>
    <t>VOORBEELD VAN PANEELMARKERING:</t>
  </si>
  <si>
    <t>paneelfamilie</t>
  </si>
  <si>
    <t>kerntype</t>
  </si>
  <si>
    <t>paneeltype</t>
  </si>
  <si>
    <t>dikte</t>
  </si>
  <si>
    <t>A-zijde</t>
  </si>
  <si>
    <t>B-zijde</t>
  </si>
  <si>
    <t>(Buitenzijde)</t>
  </si>
  <si>
    <t>(Binnenzijde)</t>
  </si>
  <si>
    <t>profieltype</t>
  </si>
  <si>
    <t>Voorbeeld van staalplaatmarkering:</t>
  </si>
  <si>
    <t>buitenzijde: 0,55 mm SP 25 µm ANTRACIET</t>
  </si>
  <si>
    <t>- A-zijde (buitenzijde): dikte (0,55 mm) type coating (SP 25 µm) kleur (ANTRACIET)</t>
  </si>
  <si>
    <t>binnenzijde: 0,50 mm SP 25 µm GRIJSWIT</t>
  </si>
  <si>
    <t>- B-zijde (binnenzijde): dikte (0,50 mm) type coating (SP 25 µm) kleur (GRIJSWIT)</t>
  </si>
  <si>
    <t>Niet-standaard paneelbreedtes kunnen op speciaal verzoek worden gemaakt.</t>
  </si>
  <si>
    <t>Het principe voor het ontwerpen van de zijden van de getoonde hoekelementen is een plattegrondweergave van vier hoeken van een gebouw met zijaanduidingen.</t>
  </si>
  <si>
    <t>Toepasbaarheid van staalplaatprofiel:</t>
  </si>
  <si>
    <t>SCHERPE RANDEN</t>
  </si>
  <si>
    <t>DWARS</t>
  </si>
  <si>
    <t>AFGEROND</t>
  </si>
  <si>
    <t>LONGITUDINAAL</t>
  </si>
  <si>
    <t>FTV HL spreidplaat 300</t>
  </si>
  <si>
    <t>FTV HL spreidplaat 200</t>
  </si>
  <si>
    <t>Document-ID: TID10DT111NL</t>
  </si>
  <si>
    <t>Release</t>
  </si>
  <si>
    <t>Added sheet: "FTV HL L corner (longi)_Full"</t>
  </si>
  <si>
    <t>List of Steel sheet thickness was made (to avoid issues with comma and dot)
Geometrical limits was correctet to align with Trimoterm FTV Book</t>
  </si>
  <si>
    <t>Priority column was added.</t>
  </si>
  <si>
    <t>Het belangrijkste en enige doel van dit document is om externe ontwerpers een zaaglijsttabel met geïntegreerde beperkingen te bieden. Trimo Group bezit alle auteursrechten op de informatie en details in dit document. Er is de grootst mogelijke professionele zorg besteed om ervoor te zorgen dat de informatie/details nauwkeurig, correct, volledig en niet misleidend zijn; Trimo, inclusief haar dochterondernemingen, aanvaardt echter geen verantwoordelijkheid of aansprakelijkheid voor fouten of informatie die misleidend blijkt te zijn. De informatie/details in dit document zijn uitsluitend bedoeld voor algemene doeleinden. Gebruik ervan gebeurt op eigen initiatief en onder eigen verantwoordelijkheid voor naleving van lokale wetgeving. In geen geval is Trimo aansprakelijk voor enig verlies of schade, met inbegrip van maar niet beperkt tot indirecte of gevolgschade, of enig verlies of enige schade voortvloeiend uit winstderving die ontstaat uit of verband houdt met het gebruik van dit document. Elke wijziging van vergelijkingen in dit document of van de instructietekst is strikt verboden. Alle door Trimo Group uitgegeven informatie is onderhevig aan voortdurende ontwikkeling en de informatie/details in dit document zijn actueel op de datum van uitgifte. Het is de verantwoordelijkheid van de gebruiker om de meest actuele informatie van Trimo te verkrijgen wanneer de informatie/details voor een specifiek project worden gebruikt. De laatste versie van het document is beschikbaar op www.trimo-group.com. De meest recente versie van het gepubliceerde document in de Engelse taal prevaleert boven andere vertaalde documenten.</t>
  </si>
  <si>
    <t>Het verborgen bevestigingssysteem Trimoterm FTV HL biedt een strakke geveluitstraling zonder zichtbare bevestigingen. Trimoterm-panelen met een verborgen voeg zijn voornamelijk bedoeld voor verticale installatie, maar kunnen onder bepaalde voorwaarden ook voor horizontale installaties worden gebruikt.</t>
  </si>
  <si>
    <t>Paneellengtes gaan tot 14 m.</t>
  </si>
  <si>
    <t>De standaard paneelbreedte is 1000 mm.</t>
  </si>
  <si>
    <t>Trimoterm Technical Specification</t>
  </si>
  <si>
    <t>Trimoterm Façade System FTV Invisio</t>
  </si>
  <si>
    <t>Trimoterm Fireproof Panels Brochure</t>
  </si>
  <si>
    <t>Packaging transport and storage for Trimo products</t>
  </si>
  <si>
    <t>Horizontal Façade System Trimoterm FTV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</si>
</sst>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0.00_);_(&quot;€&quot;* \(#,##0.00\);_(&quot;€&quot;* &quot;-&quot;??_);_(@_)"/>
    <numFmt numFmtId="165" formatCode="0.000"/>
  </numFmts>
  <fonts count="37" x14ac:knownFonts="1">
    <font>
      <sz val="11"/>
      <color theme="1"/>
      <name val="Arial"/>
      <family val="2"/>
      <charset val="238"/>
      <scheme val="minor"/>
    </font>
    <font>
      <sz val="11"/>
      <color theme="1"/>
      <name val="Arial"/>
      <family val="2"/>
      <charset val="238"/>
      <scheme val="minor"/>
    </font>
    <font>
      <b/>
      <sz val="11"/>
      <color theme="1"/>
      <name val="Arial"/>
      <family val="2"/>
      <charset val="238"/>
      <scheme val="minor"/>
    </font>
    <font>
      <sz val="11"/>
      <name val="Arial"/>
      <family val="2"/>
      <charset val="238"/>
      <scheme val="minor"/>
    </font>
    <font>
      <sz val="8"/>
      <name val="Arial"/>
      <family val="2"/>
      <charset val="238"/>
      <scheme val="minor"/>
    </font>
    <font>
      <sz val="10"/>
      <name val="Arial"/>
      <family val="2"/>
    </font>
    <font>
      <u/>
      <sz val="11"/>
      <color theme="10"/>
      <name val="Arial"/>
      <family val="2"/>
      <charset val="238"/>
      <scheme val="minor"/>
    </font>
    <font>
      <b/>
      <sz val="12"/>
      <color theme="1"/>
      <name val="Arial"/>
      <family val="2"/>
      <charset val="238"/>
      <scheme val="minor"/>
    </font>
    <font>
      <sz val="9"/>
      <color indexed="81"/>
      <name val="Tahoma"/>
      <family val="2"/>
      <charset val="238"/>
    </font>
    <font>
      <b/>
      <sz val="9"/>
      <color indexed="81"/>
      <name val="Tahoma"/>
      <family val="2"/>
      <charset val="238"/>
    </font>
    <font>
      <sz val="11"/>
      <color theme="5"/>
      <name val="Arial"/>
      <family val="2"/>
      <charset val="238"/>
      <scheme val="minor"/>
    </font>
    <font>
      <sz val="11"/>
      <color theme="7"/>
      <name val="Arial"/>
      <family val="2"/>
      <charset val="238"/>
      <scheme val="minor"/>
    </font>
    <font>
      <sz val="11"/>
      <color theme="6"/>
      <name val="Arial"/>
      <family val="2"/>
      <charset val="238"/>
      <scheme val="minor"/>
    </font>
    <font>
      <b/>
      <sz val="11"/>
      <name val="Arial"/>
      <family val="2"/>
      <charset val="238"/>
      <scheme val="minor"/>
    </font>
    <font>
      <sz val="10"/>
      <color theme="1"/>
      <name val="Arial"/>
      <family val="2"/>
      <charset val="238"/>
      <scheme val="minor"/>
    </font>
    <font>
      <strike/>
      <sz val="11"/>
      <color theme="1"/>
      <name val="Arial"/>
      <family val="2"/>
      <charset val="238"/>
      <scheme val="minor"/>
    </font>
    <font>
      <strike/>
      <sz val="11"/>
      <name val="Arial"/>
      <family val="2"/>
      <charset val="238"/>
      <scheme val="minor"/>
    </font>
    <font>
      <sz val="11"/>
      <color theme="4"/>
      <name val="Arial"/>
      <family val="2"/>
      <charset val="238"/>
      <scheme val="minor"/>
    </font>
    <font>
      <b/>
      <sz val="11"/>
      <color rgb="FF000000"/>
      <name val="Arial"/>
      <family val="2"/>
      <charset val="238"/>
      <scheme val="minor"/>
    </font>
    <font>
      <sz val="20"/>
      <color theme="1"/>
      <name val="Aptos"/>
      <family val="2"/>
    </font>
    <font>
      <i/>
      <sz val="9"/>
      <color theme="1" tint="0.499984740745262"/>
      <name val="Arial"/>
      <family val="2"/>
      <charset val="238"/>
      <scheme val="minor"/>
    </font>
    <font>
      <b/>
      <sz val="12"/>
      <color theme="1"/>
      <name val="Aptos"/>
      <family val="2"/>
    </font>
    <font>
      <i/>
      <sz val="11"/>
      <color theme="1" tint="0.499984740745262"/>
      <name val="Arial"/>
      <family val="2"/>
      <charset val="238"/>
      <scheme val="minor"/>
    </font>
    <font>
      <sz val="11"/>
      <color theme="1"/>
      <name val="Aptos"/>
      <family val="2"/>
    </font>
    <font>
      <sz val="9"/>
      <color theme="1" tint="0.499984740745262"/>
      <name val="Arial"/>
      <family val="2"/>
      <charset val="238"/>
      <scheme val="minor"/>
    </font>
    <font>
      <sz val="8"/>
      <color theme="1" tint="0.499984740745262"/>
      <name val="Arial"/>
      <family val="2"/>
      <charset val="238"/>
      <scheme val="minor"/>
    </font>
    <font>
      <sz val="11"/>
      <color theme="1"/>
      <name val="Aptos Light"/>
      <family val="2"/>
    </font>
    <font>
      <b/>
      <sz val="12"/>
      <color theme="1" tint="4.9989318521683403E-2"/>
      <name val="Aptos"/>
      <family val="2"/>
    </font>
    <font>
      <i/>
      <sz val="11"/>
      <color theme="1"/>
      <name val="Arial"/>
      <family val="2"/>
      <charset val="238"/>
      <scheme val="minor"/>
    </font>
    <font>
      <b/>
      <sz val="9"/>
      <color theme="1" tint="0.249977111117893"/>
      <name val="Arial"/>
      <family val="2"/>
      <charset val="238"/>
      <scheme val="minor"/>
    </font>
    <font>
      <sz val="11"/>
      <color theme="1" tint="0.249977111117893"/>
      <name val="Arial"/>
      <family val="2"/>
      <charset val="238"/>
      <scheme val="minor"/>
    </font>
    <font>
      <sz val="10"/>
      <color theme="1" tint="0.249977111117893"/>
      <name val="Arial"/>
      <family val="2"/>
      <charset val="238"/>
      <scheme val="minor"/>
    </font>
    <font>
      <b/>
      <sz val="10"/>
      <color theme="1" tint="0.249977111117893"/>
      <name val="Arial"/>
      <family val="2"/>
      <charset val="238"/>
      <scheme val="minor"/>
    </font>
    <font>
      <sz val="9"/>
      <color theme="1" tint="0.249977111117893"/>
      <name val="Arial"/>
      <family val="2"/>
      <charset val="238"/>
      <scheme val="minor"/>
    </font>
    <font>
      <b/>
      <sz val="11"/>
      <color theme="1" tint="0.249977111117893"/>
      <name val="Arial"/>
      <family val="2"/>
      <charset val="238"/>
      <scheme val="minor"/>
    </font>
    <font>
      <b/>
      <sz val="8"/>
      <color theme="1" tint="0.249977111117893"/>
      <name val="Arial"/>
      <family val="2"/>
      <charset val="238"/>
      <scheme val="minor"/>
    </font>
    <font>
      <b/>
      <sz val="10"/>
      <color theme="1" tint="0.499984740745262"/>
      <name val="Arial"/>
      <family val="2"/>
      <charset val="238"/>
      <scheme val="minor"/>
    </font>
  </fonts>
  <fills count="12">
    <fill>
      <patternFill patternType="none"/>
    </fill>
    <fill>
      <patternFill patternType="gray125"/>
    </fill>
    <fill>
      <patternFill patternType="solid">
        <fgColor theme="7" tint="0.79998168889431442"/>
        <bgColor indexed="64"/>
      </patternFill>
    </fill>
    <fill>
      <patternFill patternType="solid">
        <fgColor theme="6"/>
        <bgColor indexed="64"/>
      </patternFill>
    </fill>
    <fill>
      <patternFill patternType="solid">
        <fgColor theme="2"/>
        <bgColor indexed="64"/>
      </patternFill>
    </fill>
    <fill>
      <patternFill patternType="solid">
        <fgColor rgb="FFFFCCCC"/>
        <bgColor indexed="64"/>
      </patternFill>
    </fill>
    <fill>
      <patternFill patternType="solid">
        <fgColor theme="0" tint="-4.9989318521683403E-2"/>
        <bgColor indexed="64"/>
      </patternFill>
    </fill>
    <fill>
      <patternFill patternType="solid">
        <fgColor theme="0"/>
        <bgColor indexed="64"/>
      </patternFill>
    </fill>
    <fill>
      <patternFill patternType="solid">
        <fgColor rgb="FFD1D2D4"/>
        <bgColor indexed="64"/>
      </patternFill>
    </fill>
    <fill>
      <patternFill patternType="solid">
        <fgColor rgb="FFE6E7E9"/>
        <bgColor indexed="64"/>
      </patternFill>
    </fill>
    <fill>
      <patternFill patternType="solid">
        <fgColor theme="0"/>
        <bgColor rgb="FF000000"/>
      </patternFill>
    </fill>
    <fill>
      <patternFill patternType="solid">
        <fgColor theme="0" tint="-0.14999847407452621"/>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theme="0"/>
      </left>
      <right style="medium">
        <color theme="0"/>
      </right>
      <top style="medium">
        <color theme="0"/>
      </top>
      <bottom style="medium">
        <color theme="0"/>
      </bottom>
      <diagonal/>
    </border>
    <border>
      <left style="thin">
        <color indexed="64"/>
      </left>
      <right style="thin">
        <color indexed="64"/>
      </right>
      <top/>
      <bottom style="thin">
        <color rgb="FF000000"/>
      </bottom>
      <diagonal/>
    </border>
    <border>
      <left/>
      <right/>
      <top/>
      <bottom style="thin">
        <color theme="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style="thin">
        <color theme="0"/>
      </top>
      <bottom style="thin">
        <color theme="0"/>
      </bottom>
      <diagonal/>
    </border>
    <border>
      <left/>
      <right/>
      <top style="thin">
        <color theme="0"/>
      </top>
      <bottom/>
      <diagonal/>
    </border>
  </borders>
  <cellStyleXfs count="5">
    <xf numFmtId="0" fontId="0" fillId="0" borderId="0"/>
    <xf numFmtId="0" fontId="5" fillId="0" borderId="0"/>
    <xf numFmtId="164" fontId="1" fillId="0" borderId="0" applyFont="0" applyFill="0" applyBorder="0" applyAlignment="0" applyProtection="0"/>
    <xf numFmtId="0" fontId="6" fillId="0" borderId="0" applyNumberFormat="0" applyFill="0" applyBorder="0" applyAlignment="0" applyProtection="0"/>
    <xf numFmtId="164" fontId="1" fillId="0" borderId="0" applyFont="0" applyFill="0" applyBorder="0" applyAlignment="0" applyProtection="0"/>
  </cellStyleXfs>
  <cellXfs count="137">
    <xf numFmtId="0" fontId="0" fillId="0" borderId="0" xfId="0"/>
    <xf numFmtId="0" fontId="2" fillId="0" borderId="0" xfId="0" applyFont="1"/>
    <xf numFmtId="0" fontId="7" fillId="0" borderId="0" xfId="0" applyFont="1"/>
    <xf numFmtId="0" fontId="0" fillId="2" borderId="0" xfId="0" applyFill="1"/>
    <xf numFmtId="0" fontId="0" fillId="0" borderId="1" xfId="0" applyBorder="1"/>
    <xf numFmtId="0" fontId="0" fillId="4" borderId="1" xfId="0" applyFill="1" applyBorder="1" applyAlignment="1" applyProtection="1">
      <alignment horizontal="center"/>
      <protection locked="0"/>
    </xf>
    <xf numFmtId="0" fontId="3" fillId="4" borderId="1" xfId="0" applyFont="1" applyFill="1" applyBorder="1" applyAlignment="1" applyProtection="1">
      <alignment horizontal="center"/>
      <protection locked="0"/>
    </xf>
    <xf numFmtId="1" fontId="0" fillId="4" borderId="1" xfId="0" applyNumberFormat="1" applyFill="1" applyBorder="1" applyAlignment="1" applyProtection="1">
      <alignment horizontal="center"/>
      <protection locked="0"/>
    </xf>
    <xf numFmtId="0" fontId="0" fillId="4" borderId="1" xfId="0" applyFill="1" applyBorder="1" applyProtection="1">
      <protection locked="0"/>
    </xf>
    <xf numFmtId="0" fontId="3" fillId="3" borderId="1" xfId="0" applyFont="1" applyFill="1" applyBorder="1" applyAlignment="1" applyProtection="1">
      <alignment horizontal="center"/>
      <protection locked="0"/>
    </xf>
    <xf numFmtId="0" fontId="0" fillId="3" borderId="0" xfId="0" applyFill="1"/>
    <xf numFmtId="0" fontId="0" fillId="4" borderId="0" xfId="0" applyFill="1"/>
    <xf numFmtId="0" fontId="0" fillId="5" borderId="0" xfId="0" applyFill="1"/>
    <xf numFmtId="2" fontId="0" fillId="4" borderId="2" xfId="0" applyNumberFormat="1" applyFill="1" applyBorder="1" applyAlignment="1" applyProtection="1">
      <alignment horizontal="center"/>
      <protection locked="0"/>
    </xf>
    <xf numFmtId="2" fontId="0" fillId="4" borderId="1" xfId="0" applyNumberFormat="1" applyFill="1" applyBorder="1" applyAlignment="1" applyProtection="1">
      <alignment horizontal="center"/>
      <protection locked="0"/>
    </xf>
    <xf numFmtId="0" fontId="0" fillId="4" borderId="1" xfId="0" applyFill="1" applyBorder="1"/>
    <xf numFmtId="0" fontId="0" fillId="3" borderId="1" xfId="0" applyFill="1" applyBorder="1"/>
    <xf numFmtId="0" fontId="0" fillId="2" borderId="1" xfId="0" applyFill="1" applyBorder="1"/>
    <xf numFmtId="0" fontId="0" fillId="5" borderId="1" xfId="0" applyFill="1" applyBorder="1"/>
    <xf numFmtId="0" fontId="2" fillId="0" borderId="1" xfId="0" applyFont="1" applyBorder="1" applyProtection="1">
      <protection locked="0"/>
    </xf>
    <xf numFmtId="0" fontId="19" fillId="0" borderId="0" xfId="0" applyFont="1"/>
    <xf numFmtId="49" fontId="20" fillId="0" borderId="0" xfId="0" applyNumberFormat="1" applyFont="1" applyAlignment="1">
      <alignment horizontal="right" vertical="top"/>
    </xf>
    <xf numFmtId="0" fontId="21" fillId="0" borderId="0" xfId="0" applyFont="1"/>
    <xf numFmtId="0" fontId="22" fillId="0" borderId="0" xfId="0" applyFont="1"/>
    <xf numFmtId="0" fontId="23" fillId="0" borderId="0" xfId="0" applyFont="1"/>
    <xf numFmtId="0" fontId="23" fillId="0" borderId="0" xfId="0" applyFont="1" applyAlignment="1">
      <alignment horizontal="center"/>
    </xf>
    <xf numFmtId="14" fontId="23" fillId="0" borderId="0" xfId="0" applyNumberFormat="1" applyFont="1" applyAlignment="1">
      <alignment horizontal="center"/>
    </xf>
    <xf numFmtId="0" fontId="23" fillId="0" borderId="0" xfId="0" quotePrefix="1" applyFont="1"/>
    <xf numFmtId="0" fontId="20" fillId="0" borderId="0" xfId="0" applyFont="1" applyAlignment="1">
      <alignment horizontal="left" vertical="top"/>
    </xf>
    <xf numFmtId="0" fontId="24" fillId="0" borderId="0" xfId="0" applyFont="1"/>
    <xf numFmtId="0" fontId="25" fillId="0" borderId="0" xfId="0" applyFont="1" applyAlignment="1">
      <alignment vertical="top"/>
    </xf>
    <xf numFmtId="0" fontId="26" fillId="4" borderId="3" xfId="0" applyFont="1" applyFill="1" applyBorder="1" applyProtection="1">
      <protection hidden="1"/>
    </xf>
    <xf numFmtId="0" fontId="26" fillId="4" borderId="4" xfId="0" applyFont="1" applyFill="1" applyBorder="1" applyProtection="1">
      <protection hidden="1"/>
    </xf>
    <xf numFmtId="0" fontId="0" fillId="4" borderId="4" xfId="0" applyFill="1" applyBorder="1" applyAlignment="1" applyProtection="1">
      <alignment horizontal="center"/>
      <protection locked="0"/>
    </xf>
    <xf numFmtId="165" fontId="0" fillId="3" borderId="3" xfId="0" applyNumberFormat="1" applyFill="1" applyBorder="1" applyProtection="1">
      <protection locked="0"/>
    </xf>
    <xf numFmtId="0" fontId="15" fillId="4" borderId="8" xfId="0" applyFont="1" applyFill="1" applyBorder="1" applyAlignment="1" applyProtection="1">
      <alignment horizontal="center"/>
      <protection locked="0"/>
    </xf>
    <xf numFmtId="0" fontId="15" fillId="4" borderId="9" xfId="0" applyFont="1" applyFill="1" applyBorder="1" applyAlignment="1" applyProtection="1">
      <alignment horizontal="center"/>
      <protection locked="0"/>
    </xf>
    <xf numFmtId="0" fontId="16" fillId="4" borderId="9" xfId="0" applyFont="1" applyFill="1" applyBorder="1" applyAlignment="1" applyProtection="1">
      <alignment horizontal="center"/>
      <protection locked="0"/>
    </xf>
    <xf numFmtId="1" fontId="15" fillId="4" borderId="9" xfId="0" applyNumberFormat="1" applyFont="1" applyFill="1" applyBorder="1" applyAlignment="1" applyProtection="1">
      <alignment horizontal="center"/>
      <protection locked="0"/>
    </xf>
    <xf numFmtId="2" fontId="15" fillId="4" borderId="9" xfId="0" applyNumberFormat="1" applyFont="1" applyFill="1" applyBorder="1" applyAlignment="1" applyProtection="1">
      <alignment horizontal="center"/>
      <protection locked="0"/>
    </xf>
    <xf numFmtId="0" fontId="15" fillId="4" borderId="9" xfId="0" applyFont="1" applyFill="1" applyBorder="1" applyProtection="1">
      <protection locked="0"/>
    </xf>
    <xf numFmtId="165" fontId="15" fillId="3" borderId="10" xfId="0" applyNumberFormat="1" applyFont="1" applyFill="1" applyBorder="1" applyProtection="1">
      <protection locked="0"/>
    </xf>
    <xf numFmtId="0" fontId="22" fillId="6" borderId="1" xfId="0" applyFont="1" applyFill="1" applyBorder="1" applyAlignment="1" applyProtection="1">
      <alignment wrapText="1"/>
      <protection hidden="1"/>
    </xf>
    <xf numFmtId="0" fontId="0" fillId="0" borderId="0" xfId="0" applyProtection="1">
      <protection hidden="1"/>
    </xf>
    <xf numFmtId="0" fontId="2" fillId="0" borderId="0" xfId="0" applyFont="1" applyProtection="1">
      <protection hidden="1"/>
    </xf>
    <xf numFmtId="0" fontId="27" fillId="0" borderId="0" xfId="0" applyFont="1" applyProtection="1">
      <protection hidden="1"/>
    </xf>
    <xf numFmtId="0" fontId="7" fillId="0" borderId="0" xfId="0" applyFont="1" applyProtection="1">
      <protection hidden="1"/>
    </xf>
    <xf numFmtId="0" fontId="19" fillId="0" borderId="0" xfId="0" applyFont="1" applyProtection="1">
      <protection hidden="1"/>
    </xf>
    <xf numFmtId="49" fontId="20" fillId="0" borderId="0" xfId="0" applyNumberFormat="1" applyFont="1" applyAlignment="1" applyProtection="1">
      <alignment horizontal="right" vertical="top"/>
      <protection hidden="1"/>
    </xf>
    <xf numFmtId="0" fontId="20" fillId="0" borderId="0" xfId="0" applyFont="1" applyAlignment="1" applyProtection="1">
      <alignment horizontal="left" vertical="top"/>
      <protection hidden="1"/>
    </xf>
    <xf numFmtId="0" fontId="16" fillId="3" borderId="9" xfId="0" applyFont="1" applyFill="1" applyBorder="1" applyAlignment="1" applyProtection="1">
      <alignment horizontal="center"/>
      <protection locked="0"/>
    </xf>
    <xf numFmtId="2" fontId="15" fillId="4" borderId="13" xfId="0" applyNumberFormat="1" applyFont="1" applyFill="1" applyBorder="1" applyAlignment="1" applyProtection="1">
      <alignment horizontal="center"/>
      <protection locked="0"/>
    </xf>
    <xf numFmtId="0" fontId="0" fillId="4" borderId="12" xfId="0" applyFill="1" applyBorder="1" applyAlignment="1" applyProtection="1">
      <alignment horizontal="center"/>
      <protection locked="0"/>
    </xf>
    <xf numFmtId="0" fontId="0" fillId="4" borderId="13" xfId="0" applyFill="1" applyBorder="1" applyAlignment="1" applyProtection="1">
      <alignment horizontal="center"/>
      <protection locked="0"/>
    </xf>
    <xf numFmtId="0" fontId="3" fillId="4" borderId="13" xfId="0" applyFont="1" applyFill="1" applyBorder="1" applyAlignment="1" applyProtection="1">
      <alignment horizontal="center"/>
      <protection locked="0"/>
    </xf>
    <xf numFmtId="0" fontId="3" fillId="3" borderId="13" xfId="0" applyFont="1" applyFill="1" applyBorder="1" applyAlignment="1" applyProtection="1">
      <alignment horizontal="center"/>
      <protection locked="0"/>
    </xf>
    <xf numFmtId="165" fontId="0" fillId="3" borderId="11" xfId="0" applyNumberFormat="1" applyFill="1" applyBorder="1" applyProtection="1">
      <protection locked="0"/>
    </xf>
    <xf numFmtId="0" fontId="0" fillId="4" borderId="13" xfId="0" applyFill="1" applyBorder="1" applyAlignment="1" applyProtection="1">
      <alignment horizontal="right"/>
      <protection locked="0"/>
    </xf>
    <xf numFmtId="0" fontId="0" fillId="0" borderId="0" xfId="0" applyProtection="1">
      <protection locked="0"/>
    </xf>
    <xf numFmtId="0" fontId="2" fillId="0" borderId="0" xfId="0" applyFont="1" applyProtection="1">
      <protection locked="0"/>
    </xf>
    <xf numFmtId="0" fontId="7" fillId="0" borderId="0" xfId="0" applyFont="1" applyProtection="1">
      <protection locked="0"/>
    </xf>
    <xf numFmtId="0" fontId="0" fillId="0" borderId="1" xfId="0" applyBorder="1" applyProtection="1">
      <protection locked="0"/>
    </xf>
    <xf numFmtId="0" fontId="26" fillId="4" borderId="3" xfId="0" applyFont="1" applyFill="1" applyBorder="1" applyProtection="1">
      <protection locked="0"/>
    </xf>
    <xf numFmtId="0" fontId="14" fillId="0" borderId="0" xfId="0" applyFont="1" applyProtection="1">
      <protection locked="0"/>
    </xf>
    <xf numFmtId="0" fontId="0" fillId="0" borderId="0" xfId="0" applyAlignment="1" applyProtection="1">
      <alignment horizontal="center"/>
      <protection locked="0"/>
    </xf>
    <xf numFmtId="0" fontId="0" fillId="0" borderId="0" xfId="0" applyAlignment="1" applyProtection="1">
      <alignment horizontal="right"/>
      <protection locked="0"/>
    </xf>
    <xf numFmtId="165" fontId="0" fillId="0" borderId="0" xfId="0" applyNumberFormat="1" applyProtection="1">
      <protection locked="0"/>
    </xf>
    <xf numFmtId="0" fontId="18" fillId="0" borderId="0" xfId="0" applyFont="1" applyProtection="1">
      <protection locked="0"/>
    </xf>
    <xf numFmtId="165" fontId="2" fillId="0" borderId="0" xfId="0" applyNumberFormat="1" applyFont="1" applyProtection="1">
      <protection locked="0"/>
    </xf>
    <xf numFmtId="0" fontId="0" fillId="4" borderId="0" xfId="0" applyFill="1" applyProtection="1">
      <protection locked="0"/>
    </xf>
    <xf numFmtId="0" fontId="0" fillId="3" borderId="1" xfId="0" applyFill="1" applyBorder="1" applyProtection="1">
      <protection locked="0"/>
    </xf>
    <xf numFmtId="0" fontId="0" fillId="3" borderId="0" xfId="0" applyFill="1" applyProtection="1">
      <protection locked="0"/>
    </xf>
    <xf numFmtId="0" fontId="0" fillId="2" borderId="1" xfId="0" applyFill="1" applyBorder="1" applyProtection="1">
      <protection locked="0"/>
    </xf>
    <xf numFmtId="0" fontId="0" fillId="2" borderId="0" xfId="0" applyFill="1" applyProtection="1">
      <protection locked="0"/>
    </xf>
    <xf numFmtId="0" fontId="0" fillId="5" borderId="1" xfId="0" applyFill="1" applyBorder="1" applyProtection="1">
      <protection locked="0"/>
    </xf>
    <xf numFmtId="0" fontId="0" fillId="5" borderId="0" xfId="0" applyFill="1" applyProtection="1">
      <protection locked="0"/>
    </xf>
    <xf numFmtId="0" fontId="6" fillId="0" borderId="0" xfId="3" applyProtection="1">
      <protection locked="0"/>
    </xf>
    <xf numFmtId="0" fontId="13" fillId="0" borderId="0" xfId="0" applyFont="1" applyProtection="1">
      <protection locked="0"/>
    </xf>
    <xf numFmtId="0" fontId="3" fillId="0" borderId="0" xfId="0" applyFont="1" applyProtection="1">
      <protection locked="0"/>
    </xf>
    <xf numFmtId="0" fontId="3" fillId="0" borderId="0" xfId="0" applyFont="1" applyAlignment="1" applyProtection="1">
      <alignment horizontal="center"/>
      <protection locked="0"/>
    </xf>
    <xf numFmtId="0" fontId="17" fillId="4" borderId="1" xfId="0" applyFont="1" applyFill="1" applyBorder="1" applyAlignment="1" applyProtection="1">
      <alignment horizontal="center"/>
      <protection locked="0"/>
    </xf>
    <xf numFmtId="0" fontId="10" fillId="0" borderId="0" xfId="0" applyFont="1" applyAlignment="1" applyProtection="1">
      <alignment horizontal="center"/>
      <protection locked="0"/>
    </xf>
    <xf numFmtId="0" fontId="12" fillId="0" borderId="0" xfId="0" applyFont="1" applyProtection="1">
      <protection locked="0"/>
    </xf>
    <xf numFmtId="0" fontId="11" fillId="0" borderId="0" xfId="0" applyFont="1" applyAlignment="1" applyProtection="1">
      <alignment horizontal="center"/>
      <protection locked="0"/>
    </xf>
    <xf numFmtId="0" fontId="0" fillId="0" borderId="1" xfId="0" applyBorder="1" applyProtection="1">
      <protection hidden="1"/>
    </xf>
    <xf numFmtId="0" fontId="0" fillId="4" borderId="4" xfId="0" applyFill="1" applyBorder="1" applyProtection="1">
      <protection hidden="1"/>
    </xf>
    <xf numFmtId="0" fontId="2" fillId="3" borderId="6" xfId="0" applyFont="1" applyFill="1" applyBorder="1" applyAlignment="1" applyProtection="1">
      <alignment vertical="center" wrapText="1"/>
      <protection hidden="1"/>
    </xf>
    <xf numFmtId="0" fontId="2" fillId="3" borderId="2" xfId="0" applyFont="1" applyFill="1" applyBorder="1" applyAlignment="1" applyProtection="1">
      <alignment vertical="center" wrapText="1"/>
      <protection hidden="1"/>
    </xf>
    <xf numFmtId="0" fontId="2" fillId="3" borderId="7" xfId="0" applyFont="1" applyFill="1" applyBorder="1" applyAlignment="1" applyProtection="1">
      <alignment vertical="center" wrapText="1"/>
      <protection hidden="1"/>
    </xf>
    <xf numFmtId="0" fontId="0" fillId="7" borderId="1" xfId="0" applyFill="1" applyBorder="1" applyProtection="1">
      <protection locked="0"/>
    </xf>
    <xf numFmtId="0" fontId="24" fillId="0" borderId="0" xfId="0" applyFont="1" applyProtection="1">
      <protection locked="0"/>
    </xf>
    <xf numFmtId="0" fontId="20" fillId="6" borderId="0" xfId="0" quotePrefix="1" applyFont="1" applyFill="1" applyAlignment="1" applyProtection="1">
      <alignment horizontal="right"/>
      <protection hidden="1"/>
    </xf>
    <xf numFmtId="0" fontId="28" fillId="6" borderId="0" xfId="0" applyFont="1" applyFill="1" applyProtection="1">
      <protection hidden="1"/>
    </xf>
    <xf numFmtId="0" fontId="0" fillId="6" borderId="0" xfId="0" applyFill="1" applyAlignment="1" applyProtection="1">
      <alignment horizontal="center"/>
      <protection hidden="1"/>
    </xf>
    <xf numFmtId="0" fontId="0" fillId="6" borderId="0" xfId="0" applyFill="1" applyProtection="1">
      <protection hidden="1"/>
    </xf>
    <xf numFmtId="0" fontId="3" fillId="6" borderId="0" xfId="0" applyFont="1" applyFill="1" applyProtection="1">
      <protection hidden="1"/>
    </xf>
    <xf numFmtId="16" fontId="23" fillId="0" borderId="0" xfId="0" quotePrefix="1" applyNumberFormat="1" applyFont="1"/>
    <xf numFmtId="0" fontId="29" fillId="8" borderId="14" xfId="0" applyFont="1" applyFill="1" applyBorder="1" applyAlignment="1">
      <alignment horizontal="left" vertical="center"/>
    </xf>
    <xf numFmtId="0" fontId="24" fillId="9" borderId="14" xfId="0" applyFont="1" applyFill="1" applyBorder="1" applyAlignment="1">
      <alignment vertical="center"/>
    </xf>
    <xf numFmtId="0" fontId="23" fillId="0" borderId="0" xfId="0" quotePrefix="1" applyFont="1" applyAlignment="1">
      <alignment vertical="top"/>
    </xf>
    <xf numFmtId="14" fontId="23" fillId="0" borderId="0" xfId="0" applyNumberFormat="1" applyFont="1" applyAlignment="1">
      <alignment horizontal="center" vertical="top"/>
    </xf>
    <xf numFmtId="0" fontId="23" fillId="0" borderId="0" xfId="0" applyFont="1" applyAlignment="1">
      <alignment vertical="top" wrapText="1"/>
    </xf>
    <xf numFmtId="0" fontId="0" fillId="0" borderId="13" xfId="0" applyBorder="1" applyProtection="1">
      <protection locked="0"/>
    </xf>
    <xf numFmtId="0" fontId="22" fillId="6" borderId="1" xfId="0" applyFont="1" applyFill="1" applyBorder="1" applyAlignment="1" applyProtection="1">
      <alignment horizontal="center" wrapText="1"/>
      <protection hidden="1"/>
    </xf>
    <xf numFmtId="0" fontId="0" fillId="7" borderId="2" xfId="0" applyFill="1" applyBorder="1" applyAlignment="1" applyProtection="1">
      <alignment horizontal="center"/>
      <protection locked="0"/>
    </xf>
    <xf numFmtId="0" fontId="2" fillId="3" borderId="15" xfId="0" applyFont="1" applyFill="1" applyBorder="1" applyAlignment="1" applyProtection="1">
      <alignment vertical="center" wrapText="1"/>
      <protection hidden="1"/>
    </xf>
    <xf numFmtId="0" fontId="0" fillId="10" borderId="2" xfId="0" applyFill="1" applyBorder="1" applyAlignment="1" applyProtection="1">
      <alignment horizontal="center"/>
      <protection locked="0"/>
    </xf>
    <xf numFmtId="0" fontId="30" fillId="0" borderId="0" xfId="0" applyFont="1" applyProtection="1">
      <protection locked="0"/>
    </xf>
    <xf numFmtId="0" fontId="31" fillId="0" borderId="0" xfId="0" applyFont="1" applyProtection="1">
      <protection locked="0"/>
    </xf>
    <xf numFmtId="0" fontId="31" fillId="0" borderId="0" xfId="0" quotePrefix="1" applyFont="1" applyProtection="1">
      <protection locked="0"/>
    </xf>
    <xf numFmtId="0" fontId="32" fillId="0" borderId="0" xfId="0" applyFont="1" applyAlignment="1" applyProtection="1">
      <alignment horizontal="center"/>
      <protection locked="0"/>
    </xf>
    <xf numFmtId="0" fontId="30" fillId="0" borderId="0" xfId="0" applyFont="1" applyAlignment="1" applyProtection="1">
      <alignment horizontal="center"/>
      <protection locked="0"/>
    </xf>
    <xf numFmtId="0" fontId="31" fillId="0" borderId="0" xfId="0" applyFont="1" applyAlignment="1" applyProtection="1">
      <alignment horizontal="center" vertical="top"/>
      <protection locked="0"/>
    </xf>
    <xf numFmtId="0" fontId="31" fillId="0" borderId="0" xfId="0" applyFont="1" applyAlignment="1" applyProtection="1">
      <alignment horizontal="center" vertical="top" wrapText="1"/>
      <protection locked="0"/>
    </xf>
    <xf numFmtId="0" fontId="31" fillId="0" borderId="0" xfId="0" applyFont="1" applyAlignment="1" applyProtection="1">
      <alignment vertical="top" wrapText="1"/>
      <protection locked="0"/>
    </xf>
    <xf numFmtId="0" fontId="31" fillId="0" borderId="0" xfId="0" applyFont="1"/>
    <xf numFmtId="0" fontId="34" fillId="0" borderId="0" xfId="0" applyFont="1"/>
    <xf numFmtId="0" fontId="32" fillId="11" borderId="16" xfId="0" applyFont="1" applyFill="1" applyBorder="1"/>
    <xf numFmtId="0" fontId="34" fillId="11" borderId="16" xfId="0" applyFont="1" applyFill="1" applyBorder="1"/>
    <xf numFmtId="0" fontId="30" fillId="0" borderId="17" xfId="0" applyFont="1" applyBorder="1" applyAlignment="1">
      <alignment horizontal="center"/>
    </xf>
    <xf numFmtId="0" fontId="31" fillId="11" borderId="18" xfId="0" applyFont="1" applyFill="1" applyBorder="1"/>
    <xf numFmtId="0" fontId="30" fillId="11" borderId="18" xfId="0" applyFont="1" applyFill="1" applyBorder="1"/>
    <xf numFmtId="0" fontId="35" fillId="0" borderId="17" xfId="0" applyFont="1" applyBorder="1" applyAlignment="1">
      <alignment horizontal="center"/>
    </xf>
    <xf numFmtId="0" fontId="0" fillId="11" borderId="18" xfId="0" applyFill="1" applyBorder="1"/>
    <xf numFmtId="0" fontId="35" fillId="0" borderId="17" xfId="0" applyFont="1" applyBorder="1"/>
    <xf numFmtId="0" fontId="0" fillId="11" borderId="19" xfId="0" applyFill="1" applyBorder="1"/>
    <xf numFmtId="0" fontId="29" fillId="8" borderId="0" xfId="0" applyFont="1" applyFill="1" applyAlignment="1">
      <alignment horizontal="center" vertical="center"/>
    </xf>
    <xf numFmtId="0" fontId="24" fillId="9" borderId="0" xfId="0" applyFont="1" applyFill="1" applyAlignment="1">
      <alignment vertical="center"/>
    </xf>
    <xf numFmtId="0" fontId="36" fillId="9" borderId="0" xfId="0" applyFont="1" applyFill="1" applyAlignment="1">
      <alignment vertical="center"/>
    </xf>
    <xf numFmtId="0" fontId="14" fillId="0" borderId="0" xfId="0" applyFont="1" applyAlignment="1">
      <alignment vertical="top" wrapText="1"/>
    </xf>
    <xf numFmtId="0" fontId="14" fillId="0" borderId="0" xfId="0" applyFont="1" applyAlignment="1" applyProtection="1">
      <alignment horizontal="left" vertical="top" wrapText="1"/>
      <protection locked="0"/>
    </xf>
    <xf numFmtId="0" fontId="22" fillId="6" borderId="3" xfId="0" applyFont="1" applyFill="1" applyBorder="1" applyProtection="1">
      <protection hidden="1"/>
    </xf>
    <xf numFmtId="0" fontId="22" fillId="6" borderId="5" xfId="0" applyFont="1" applyFill="1" applyBorder="1" applyProtection="1">
      <protection hidden="1"/>
    </xf>
    <xf numFmtId="0" fontId="22" fillId="6" borderId="4" xfId="0" applyFont="1" applyFill="1" applyBorder="1" applyProtection="1">
      <protection hidden="1"/>
    </xf>
    <xf numFmtId="0" fontId="22" fillId="6" borderId="1" xfId="0" applyFont="1" applyFill="1" applyBorder="1" applyProtection="1">
      <protection hidden="1"/>
    </xf>
    <xf numFmtId="0" fontId="33" fillId="0" borderId="0" xfId="0" applyFont="1" applyAlignment="1" applyProtection="1">
      <alignment horizontal="left" vertical="top" wrapText="1"/>
      <protection locked="0"/>
    </xf>
    <xf numFmtId="0" fontId="31" fillId="0" borderId="0" xfId="0" applyFont="1" applyAlignment="1" applyProtection="1">
      <alignment horizontal="center" vertical="top" wrapText="1"/>
      <protection locked="0"/>
    </xf>
  </cellXfs>
  <cellStyles count="5">
    <cellStyle name="Hyperlink" xfId="3" builtinId="8"/>
    <cellStyle name="Navadno 2" xfId="1" xr:uid="{72D3395D-0A2B-4FCF-8922-38190F5FEAFF}"/>
    <cellStyle name="Normal" xfId="0" builtinId="0"/>
    <cellStyle name="Valuta 2" xfId="2" xr:uid="{6B8BD843-5F8A-4D76-8274-2AFF45DEA726}"/>
    <cellStyle name="Valuta 2 2" xfId="4" xr:uid="{B00934D5-ADE5-4C4E-B7B1-22C9A16CA10D}"/>
  </cellStyles>
  <dxfs count="575">
    <dxf>
      <fill>
        <patternFill patternType="none">
          <bgColor auto="1"/>
        </patternFill>
      </fill>
    </dxf>
    <dxf>
      <fill>
        <patternFill>
          <bgColor rgb="FFFFC7CE"/>
        </patternFill>
      </fill>
    </dxf>
    <dxf>
      <fill>
        <patternFill patternType="solid">
          <bgColor rgb="FFFFC7CE"/>
        </patternFill>
      </fill>
    </dxf>
    <dxf>
      <fill>
        <patternFill patternType="solid">
          <bgColor rgb="FFFFC7CE"/>
        </patternFill>
      </fill>
    </dxf>
    <dxf>
      <fill>
        <patternFill>
          <bgColor rgb="FFFFC7CE"/>
        </patternFill>
      </fill>
    </dxf>
    <dxf>
      <fill>
        <patternFill patternType="solid">
          <bgColor rgb="FFFFC7CE"/>
        </patternFill>
      </fill>
    </dxf>
    <dxf>
      <fill>
        <patternFill patternType="solid">
          <bgColor rgb="FFFFC7CE"/>
        </patternFill>
      </fill>
    </dxf>
    <dxf>
      <fill>
        <patternFill patternType="solid">
          <bgColor rgb="FFFFC7CE"/>
        </patternFill>
      </fill>
    </dxf>
    <dxf>
      <fill>
        <patternFill patternType="solid">
          <bgColor rgb="FFFFC7CE"/>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rgb="FFFFCCCC"/>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patternType="none">
          <bgColor auto="1"/>
        </patternFill>
      </fill>
    </dxf>
    <dxf>
      <fill>
        <patternFill>
          <bgColor rgb="FFFFC7CE"/>
        </patternFill>
      </fill>
    </dxf>
    <dxf>
      <fill>
        <patternFill patternType="solid">
          <bgColor rgb="FFFFC7CE"/>
        </patternFill>
      </fill>
    </dxf>
    <dxf>
      <fill>
        <patternFill patternType="solid">
          <bgColor rgb="FFFFC7CE"/>
        </patternFill>
      </fill>
    </dxf>
    <dxf>
      <fill>
        <patternFill>
          <bgColor rgb="FFFFC7CE"/>
        </patternFill>
      </fill>
    </dxf>
    <dxf>
      <fill>
        <patternFill patternType="solid">
          <bgColor rgb="FFFFC7CE"/>
        </patternFill>
      </fill>
    </dxf>
    <dxf>
      <fill>
        <patternFill patternType="solid">
          <bgColor rgb="FFFFC7CE"/>
        </patternFill>
      </fill>
    </dxf>
    <dxf>
      <fill>
        <patternFill patternType="solid">
          <bgColor rgb="FFFFC7CE"/>
        </patternFill>
      </fill>
    </dxf>
    <dxf>
      <fill>
        <patternFill patternType="solid">
          <bgColor rgb="FFFFC7CE"/>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rgb="FFFFCCCC"/>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patternType="none">
          <bgColor auto="1"/>
        </patternFill>
      </fill>
    </dxf>
    <dxf>
      <fill>
        <patternFill>
          <bgColor rgb="FFFFC7CE"/>
        </patternFill>
      </fill>
    </dxf>
    <dxf>
      <fill>
        <patternFill patternType="solid">
          <bgColor rgb="FFFFC7CE"/>
        </patternFill>
      </fill>
    </dxf>
    <dxf>
      <fill>
        <patternFill patternType="solid">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patternType="solid">
          <bgColor rgb="FFFFC7CE"/>
        </patternFill>
      </fill>
    </dxf>
    <dxf>
      <fill>
        <patternFill patternType="solid">
          <bgColor rgb="FFFFC7CE"/>
        </patternFill>
      </fill>
    </dxf>
    <dxf>
      <fill>
        <patternFill patternType="solid">
          <bgColor theme="7" tint="0.79998168889431442"/>
        </patternFill>
      </fill>
    </dxf>
    <dxf>
      <fill>
        <patternFill patternType="solid">
          <bgColor rgb="FFFFC7CE"/>
        </patternFill>
      </fill>
    </dxf>
    <dxf>
      <fill>
        <patternFill>
          <bgColor theme="7" tint="0.79998168889431442"/>
        </patternFill>
      </fill>
    </dxf>
    <dxf>
      <fill>
        <patternFill>
          <bgColor rgb="FFFFC7CE"/>
        </patternFill>
      </fill>
    </dxf>
    <dxf>
      <fill>
        <patternFill>
          <bgColor rgb="FFFFC7CE"/>
        </patternFill>
      </fill>
    </dxf>
    <dxf>
      <fill>
        <patternFill patternType="solid">
          <bgColor rgb="FFFFC7CE"/>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theme="7" tint="0.79998168889431442"/>
        </patternFill>
      </fill>
    </dxf>
    <dxf>
      <fill>
        <patternFill>
          <bgColor rgb="FFFFC7CE"/>
        </patternFill>
      </fill>
    </dxf>
    <dxf>
      <fill>
        <patternFill>
          <bgColor theme="7" tint="0.79998168889431442"/>
        </patternFill>
      </fill>
    </dxf>
    <dxf>
      <fill>
        <patternFill>
          <bgColor rgb="FFFFCCCC"/>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patternType="none">
          <bgColor auto="1"/>
        </patternFill>
      </fill>
    </dxf>
    <dxf>
      <fill>
        <patternFill>
          <bgColor rgb="FFFFC7CE"/>
        </patternFill>
      </fill>
    </dxf>
    <dxf>
      <fill>
        <patternFill patternType="solid">
          <bgColor rgb="FFFFC7CE"/>
        </patternFill>
      </fill>
    </dxf>
    <dxf>
      <fill>
        <patternFill patternType="solid">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patternType="solid">
          <bgColor rgb="FFFFC7CE"/>
        </patternFill>
      </fill>
    </dxf>
    <dxf>
      <fill>
        <patternFill patternType="solid">
          <bgColor rgb="FFFFC7CE"/>
        </patternFill>
      </fill>
    </dxf>
    <dxf>
      <fill>
        <patternFill patternType="solid">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theme="7" tint="0.79998168889431442"/>
        </patternFill>
      </fill>
    </dxf>
    <dxf>
      <fill>
        <patternFill>
          <bgColor rgb="FFFFCCCC"/>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patternType="none">
          <bgColor auto="1"/>
        </patternFill>
      </fill>
    </dxf>
    <dxf>
      <fill>
        <patternFill>
          <bgColor rgb="FFFFC7CE"/>
        </patternFill>
      </fill>
    </dxf>
    <dxf>
      <fill>
        <patternFill patternType="solid">
          <bgColor rgb="FFFFC7CE"/>
        </patternFill>
      </fill>
    </dxf>
    <dxf>
      <fill>
        <patternFill patternType="solid">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patternType="solid">
          <bgColor rgb="FFFFC7CE"/>
        </patternFill>
      </fill>
    </dxf>
    <dxf>
      <fill>
        <patternFill patternType="solid">
          <bgColor rgb="FFFFC7CE"/>
        </patternFill>
      </fill>
    </dxf>
    <dxf>
      <fill>
        <patternFill patternType="solid">
          <bgColor rgb="FFFFC7CE"/>
        </patternFill>
      </fill>
    </dxf>
    <dxf>
      <fill>
        <patternFill patternType="solid">
          <bgColor theme="7" tint="0.79998168889431442"/>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patternType="none">
          <bgColor auto="1"/>
        </patternFill>
      </fill>
    </dxf>
    <dxf>
      <fill>
        <patternFill>
          <bgColor rgb="FFFFC7CE"/>
        </patternFill>
      </fill>
    </dxf>
    <dxf>
      <fill>
        <patternFill patternType="solid">
          <bgColor rgb="FFFFC7CE"/>
        </patternFill>
      </fill>
    </dxf>
    <dxf>
      <fill>
        <patternFill patternType="solid">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patternType="solid">
          <bgColor rgb="FFFFC7CE"/>
        </patternFill>
      </fill>
    </dxf>
    <dxf>
      <fill>
        <patternFill patternType="solid">
          <bgColor rgb="FFFFC7CE"/>
        </patternFill>
      </fill>
    </dxf>
    <dxf>
      <fill>
        <patternFill patternType="solid">
          <bgColor rgb="FFFFC7CE"/>
        </patternFill>
      </fill>
    </dxf>
    <dxf>
      <fill>
        <patternFill patternType="solid">
          <bgColor theme="7" tint="0.79998168889431442"/>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patternType="none">
          <bgColor auto="1"/>
        </patternFill>
      </fill>
    </dxf>
    <dxf>
      <fill>
        <patternFill patternType="none">
          <bgColor auto="1"/>
        </patternFill>
      </fill>
    </dxf>
    <dxf>
      <fill>
        <patternFill>
          <bgColor rgb="FFFFC7CE"/>
        </patternFill>
      </fill>
    </dxf>
    <dxf>
      <fill>
        <patternFill patternType="solid">
          <bgColor rgb="FFFFC7CE"/>
        </patternFill>
      </fill>
    </dxf>
    <dxf>
      <fill>
        <patternFill patternType="solid">
          <bgColor rgb="FFFFC7CE"/>
        </patternFill>
      </fill>
    </dxf>
    <dxf>
      <fill>
        <patternFill patternType="solid">
          <bgColor rgb="FFFFC7CE"/>
        </patternFill>
      </fill>
    </dxf>
    <dxf>
      <fill>
        <patternFill patternType="solid">
          <bgColor theme="7" tint="0.79998168889431442"/>
        </patternFill>
      </fill>
    </dxf>
    <dxf>
      <fill>
        <patternFill patternType="solid">
          <bgColor rgb="FFFFC7CE"/>
        </patternFill>
      </fill>
    </dxf>
    <dxf>
      <fill>
        <patternFill patternType="solid">
          <bgColor rgb="FFFFC7CE"/>
        </patternFill>
      </fill>
    </dxf>
    <dxf>
      <fill>
        <patternFill patternType="solid">
          <bgColor rgb="FFFFC7CE"/>
        </patternFill>
      </fill>
    </dxf>
    <dxf>
      <fill>
        <patternFill patternType="solid">
          <bgColor rgb="FFFFC7CE"/>
        </patternFill>
      </fill>
    </dxf>
    <dxf>
      <fill>
        <patternFill patternType="solid">
          <bgColor theme="7" tint="0.79998168889431442"/>
        </patternFill>
      </fill>
    </dxf>
    <dxf>
      <fill>
        <patternFill>
          <bgColor rgb="FFFFC7CE"/>
        </patternFill>
      </fill>
    </dxf>
    <dxf>
      <fill>
        <patternFill>
          <bgColor rgb="FFFFC7CE"/>
        </patternFill>
      </fill>
    </dxf>
    <dxf>
      <fill>
        <patternFill>
          <bgColor theme="7" tint="0.79998168889431442"/>
        </patternFill>
      </fill>
    </dxf>
    <dxf>
      <fill>
        <patternFill patternType="solid">
          <bgColor rgb="FFFFC7CE"/>
        </patternFill>
      </fill>
    </dxf>
    <dxf>
      <fill>
        <patternFill>
          <bgColor rgb="FFFFC7CE"/>
        </patternFill>
      </fill>
    </dxf>
    <dxf>
      <fill>
        <patternFill>
          <bgColor rgb="FFFFC7CE"/>
        </patternFill>
      </fill>
    </dxf>
    <dxf>
      <fill>
        <patternFill>
          <bgColor rgb="FFFFC7CE"/>
        </patternFill>
      </fill>
    </dxf>
    <dxf>
      <fill>
        <patternFill>
          <bgColor theme="7" tint="0.79998168889431442"/>
        </patternFill>
      </fill>
    </dxf>
    <dxf>
      <fill>
        <patternFill>
          <bgColor rgb="FFFFCCCC"/>
        </patternFill>
      </fill>
    </dxf>
    <dxf>
      <fill>
        <patternFill>
          <bgColor theme="7" tint="0.79998168889431442"/>
        </patternFill>
      </fill>
    </dxf>
    <dxf>
      <fill>
        <patternFill>
          <bgColor rgb="FFFFC7CE"/>
        </patternFill>
      </fill>
    </dxf>
    <dxf>
      <fill>
        <patternFill patternType="none">
          <bgColor auto="1"/>
        </patternFill>
      </fill>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65" formatCode="0.000"/>
      <fill>
        <patternFill patternType="solid">
          <fgColor indexed="64"/>
          <bgColor theme="6"/>
        </patternFill>
      </fill>
      <border diagonalUp="0" diagonalDown="0" outline="0">
        <left style="thin">
          <color indexed="64"/>
        </left>
        <right/>
        <top/>
        <bottom/>
      </border>
      <protection locked="0" hidden="0"/>
    </dxf>
    <dxf>
      <numFmt numFmtId="165" formatCode="0.000"/>
      <fill>
        <patternFill patternType="solid">
          <fgColor indexed="64"/>
          <bgColor theme="6"/>
        </patternFill>
      </fill>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general" vertical="center" textRotation="0" wrapText="1" indent="0" justifyLastLine="0" shrinkToFit="0" readingOrder="0"/>
      <border diagonalUp="0" diagonalDown="0">
        <left style="thin">
          <color indexed="64"/>
        </left>
        <right style="thin">
          <color indexed="64"/>
        </right>
        <top/>
        <bottom/>
      </border>
      <protection locked="1" hidden="1"/>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65" formatCode="0.000"/>
      <fill>
        <patternFill patternType="solid">
          <fgColor indexed="64"/>
          <bgColor theme="6"/>
        </patternFill>
      </fill>
      <border diagonalUp="0" diagonalDown="0" outline="0">
        <left style="thin">
          <color indexed="64"/>
        </left>
        <right/>
        <top/>
        <bottom/>
      </border>
      <protection locked="0" hidden="0"/>
    </dxf>
    <dxf>
      <numFmt numFmtId="165" formatCode="0.000"/>
      <fill>
        <patternFill patternType="solid">
          <fgColor indexed="64"/>
          <bgColor theme="6"/>
        </patternFill>
      </fill>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general" vertical="center" textRotation="0" wrapText="1" indent="0" justifyLastLine="0" shrinkToFit="0" readingOrder="0"/>
      <border diagonalUp="0" diagonalDown="0">
        <left style="thin">
          <color indexed="64"/>
        </left>
        <right style="thin">
          <color indexed="64"/>
        </right>
        <top/>
        <bottom/>
      </border>
      <protection locked="1" hidden="1"/>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rgb="FF000000"/>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65" formatCode="0.000"/>
      <fill>
        <patternFill patternType="solid">
          <fgColor indexed="64"/>
          <bgColor theme="6"/>
        </patternFill>
      </fill>
      <border diagonalUp="0" diagonalDown="0" outline="0">
        <left style="thin">
          <color indexed="64"/>
        </left>
        <right/>
        <top/>
        <bottom/>
      </border>
      <protection locked="0" hidden="0"/>
    </dxf>
    <dxf>
      <numFmt numFmtId="165" formatCode="0.000"/>
      <fill>
        <patternFill patternType="solid">
          <fgColor indexed="64"/>
          <bgColor theme="6"/>
        </patternFill>
      </fill>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rgb="FF000000"/>
        </left>
        <right style="thin">
          <color rgb="FF000000"/>
        </right>
        <top style="thin">
          <color rgb="FF000000"/>
        </top>
        <bottom style="thin">
          <color rgb="FF000000"/>
        </bottom>
      </border>
    </dxf>
    <dxf>
      <fill>
        <patternFill patternType="solid">
          <fgColor rgb="FF000000"/>
          <bgColor rgb="FFE7E6E6"/>
        </patternFill>
      </fill>
      <alignment horizontal="center" vertical="bottom" textRotation="0" wrapText="0" indent="0" justifyLastLine="0" shrinkToFit="0" readingOrder="0"/>
      <protection locked="0" hidden="0"/>
    </dxf>
    <dxf>
      <border outline="0">
        <bottom style="thin">
          <color rgb="FF000000"/>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general" vertical="center" textRotation="0" wrapText="1" indent="0" justifyLastLine="0" shrinkToFit="0" readingOrder="0"/>
      <border diagonalUp="0" diagonalDown="0">
        <left style="thin">
          <color indexed="64"/>
        </left>
        <right style="thin">
          <color indexed="64"/>
        </right>
        <top/>
        <bottom/>
      </border>
      <protection locked="1" hidden="1"/>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65" formatCode="0.000"/>
      <fill>
        <patternFill patternType="solid">
          <fgColor indexed="64"/>
          <bgColor theme="6"/>
        </patternFill>
      </fill>
      <border diagonalUp="0" diagonalDown="0" outline="0">
        <left style="thin">
          <color indexed="64"/>
        </left>
        <right/>
        <top/>
        <bottom/>
      </border>
      <protection locked="0" hidden="0"/>
    </dxf>
    <dxf>
      <numFmt numFmtId="165" formatCode="0.000"/>
      <fill>
        <patternFill patternType="solid">
          <fgColor indexed="64"/>
          <bgColor theme="6"/>
        </patternFill>
      </fill>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general" vertical="center" textRotation="0" wrapText="1" indent="0" justifyLastLine="0" shrinkToFit="0" readingOrder="0"/>
      <border diagonalUp="0" diagonalDown="0">
        <left style="thin">
          <color indexed="64"/>
        </left>
        <right style="thin">
          <color indexed="64"/>
        </right>
        <top/>
        <bottom/>
      </border>
      <protection locked="1" hidden="1"/>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65" formatCode="0.000"/>
      <fill>
        <patternFill patternType="solid">
          <fgColor indexed="64"/>
          <bgColor theme="6"/>
        </patternFill>
      </fill>
      <border diagonalUp="0" diagonalDown="0" outline="0">
        <left style="thin">
          <color indexed="64"/>
        </left>
        <right/>
        <top/>
        <bottom/>
      </border>
      <protection locked="0" hidden="0"/>
    </dxf>
    <dxf>
      <numFmt numFmtId="165" formatCode="0.000"/>
      <fill>
        <patternFill patternType="solid">
          <fgColor indexed="64"/>
          <bgColor theme="6"/>
        </patternFill>
      </fill>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general" vertical="center" textRotation="0" wrapText="1" indent="0" justifyLastLine="0" shrinkToFit="0" readingOrder="0"/>
      <border diagonalUp="0" diagonalDown="0">
        <left style="thin">
          <color indexed="64"/>
        </left>
        <right style="thin">
          <color indexed="64"/>
        </right>
        <top/>
        <bottom/>
      </border>
      <protection locked="1" hidden="1"/>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65" formatCode="0.000"/>
      <fill>
        <patternFill patternType="solid">
          <fgColor indexed="64"/>
          <bgColor theme="6"/>
        </patternFill>
      </fill>
      <border diagonalUp="0" diagonalDown="0" outline="0">
        <left style="thin">
          <color indexed="64"/>
        </left>
        <right/>
        <top/>
        <bottom/>
      </border>
      <protection locked="0" hidden="0"/>
    </dxf>
    <dxf>
      <numFmt numFmtId="165" formatCode="0.000"/>
      <fill>
        <patternFill patternType="solid">
          <fgColor indexed="64"/>
          <bgColor theme="6"/>
        </patternFill>
      </fill>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6"/>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general" vertical="center" textRotation="0" wrapText="1" indent="0" justifyLastLine="0" shrinkToFit="0" readingOrder="0"/>
      <border diagonalUp="0" diagonalDown="0">
        <left style="thin">
          <color indexed="64"/>
        </left>
        <right style="thin">
          <color indexed="64"/>
        </right>
        <top/>
        <bottom/>
      </border>
      <protection locked="1" hidden="1"/>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numFmt numFmtId="165" formatCode="0.000"/>
      <fill>
        <patternFill patternType="solid">
          <fgColor indexed="64"/>
          <bgColor theme="6"/>
        </patternFill>
      </fill>
      <border diagonalUp="0" diagonalDown="0" outline="0">
        <left style="thin">
          <color indexed="64"/>
        </left>
        <right/>
        <top/>
        <bottom/>
      </border>
      <protection locked="0" hidden="0"/>
    </dxf>
    <dxf>
      <numFmt numFmtId="165" formatCode="0.000"/>
      <fill>
        <patternFill patternType="solid">
          <fgColor indexed="64"/>
          <bgColor theme="6"/>
        </patternFill>
      </fill>
      <border diagonalUp="0" diagonalDown="0" outline="0">
        <left style="thin">
          <color indexed="64"/>
        </left>
        <right style="thin">
          <color indexed="64"/>
        </right>
        <top style="thin">
          <color indexed="64"/>
        </top>
        <bottom style="thin">
          <color indexed="64"/>
        </bottom>
      </border>
      <protection locked="0" hidden="0"/>
    </dxf>
    <dxf>
      <fill>
        <patternFill patternType="solid">
          <fgColor indexed="64"/>
          <bgColor theme="2"/>
        </patternFill>
      </fill>
      <alignment horizontal="right"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2" formatCode="0.0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numFmt numFmtId="1" formatCode="0"/>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11"/>
        <color auto="1"/>
        <name val="Arial"/>
        <family val="2"/>
        <charset val="238"/>
        <scheme val="minor"/>
      </font>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patternType="solid">
          <fgColor indexed="64"/>
          <bgColor theme="2"/>
        </patternFill>
      </fill>
      <alignment horizontal="center" vertical="bottom" textRotation="0" wrapText="0" indent="0" justifyLastLine="0" shrinkToFit="0" readingOrder="0"/>
      <border diagonalUp="0" diagonalDown="0" outline="0">
        <left/>
        <right style="thin">
          <color indexed="64"/>
        </right>
        <top/>
        <bottom/>
      </border>
      <protection locked="0" hidden="0"/>
    </dxf>
    <dxf>
      <fill>
        <patternFill patternType="solid">
          <fgColor indexed="64"/>
          <bgColor theme="2"/>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protection locked="0" hidden="0"/>
    </dxf>
    <dxf>
      <border outline="0">
        <top style="thin">
          <color indexed="64"/>
        </top>
      </border>
    </dxf>
    <dxf>
      <protection locked="0" hidden="0"/>
    </dxf>
    <dxf>
      <border outline="0">
        <left style="thin">
          <color indexed="64"/>
        </left>
        <right style="thin">
          <color indexed="64"/>
        </right>
        <top style="thin">
          <color indexed="64"/>
        </top>
        <bottom style="thin">
          <color indexed="64"/>
        </bottom>
      </border>
    </dxf>
    <dxf>
      <fill>
        <patternFill patternType="solid">
          <fgColor indexed="64"/>
          <bgColor theme="2"/>
        </patternFill>
      </fill>
      <alignment horizontal="center" vertical="bottom" textRotation="0" wrapText="0"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family val="2"/>
        <charset val="238"/>
        <scheme val="minor"/>
      </font>
      <fill>
        <patternFill patternType="solid">
          <fgColor indexed="64"/>
          <bgColor theme="6"/>
        </patternFill>
      </fill>
      <alignment horizontal="general" vertical="center" textRotation="0" wrapText="1" indent="0" justifyLastLine="0" shrinkToFit="0" readingOrder="0"/>
      <border diagonalUp="0" diagonalDown="0">
        <left style="thin">
          <color indexed="64"/>
        </left>
        <right style="thin">
          <color indexed="64"/>
        </right>
        <top/>
        <bottom/>
      </border>
      <protection locked="1" hidden="1"/>
    </dxf>
  </dxfs>
  <tableStyles count="0" defaultTableStyle="TableStyleMedium2" defaultPivotStyle="PivotStyleLight16"/>
  <colors>
    <mruColors>
      <color rgb="FFFFC7CE"/>
      <color rgb="FF0563C1"/>
      <color rgb="FFFFCCCC"/>
      <color rgb="FF99CCFF"/>
      <color rgb="FFCCFFFF"/>
      <color rgb="FFCCECFF"/>
      <color rgb="FF0000FF"/>
      <color rgb="FF990000"/>
      <color rgb="FF9C000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L-Corner</c:v>
          </c:tx>
          <c:spPr>
            <a:ln w="19050" cap="rnd">
              <a:solidFill>
                <a:schemeClr val="accent1"/>
              </a:solidFill>
              <a:round/>
            </a:ln>
            <a:effectLst/>
          </c:spPr>
          <c:marker>
            <c:symbol val="diamond"/>
            <c:size val="8"/>
            <c:spPr>
              <a:solidFill>
                <a:schemeClr val="accent1"/>
              </a:solidFill>
              <a:ln w="9525">
                <a:solidFill>
                  <a:schemeClr val="accent1"/>
                </a:solidFill>
              </a:ln>
              <a:effectLst/>
            </c:spPr>
          </c:marker>
          <c:dPt>
            <c:idx val="0"/>
            <c:marker>
              <c:symbol val="diamond"/>
              <c:size val="8"/>
              <c:spPr>
                <a:solidFill>
                  <a:schemeClr val="accent1"/>
                </a:solidFill>
                <a:ln w="9525">
                  <a:solidFill>
                    <a:schemeClr val="accent1"/>
                  </a:solidFill>
                </a:ln>
                <a:effectLst/>
              </c:spPr>
            </c:marker>
            <c:bubble3D val="0"/>
            <c:spPr>
              <a:ln w="19050" cap="rnd">
                <a:solidFill>
                  <a:schemeClr val="accent1"/>
                </a:solidFill>
                <a:round/>
              </a:ln>
              <a:effectLst/>
            </c:spPr>
            <c:extLst>
              <c:ext xmlns:c16="http://schemas.microsoft.com/office/drawing/2014/chart" uri="{C3380CC4-5D6E-409C-BE32-E72D297353CC}">
                <c16:uniqueId val="{00000001-5280-4191-81AA-F58244C19AEE}"/>
              </c:ext>
            </c:extLst>
          </c:dPt>
          <c:dLbls>
            <c:dLbl>
              <c:idx val="0"/>
              <c:tx>
                <c:rich>
                  <a:bodyPr/>
                  <a:lstStyle/>
                  <a:p>
                    <a:fld id="{F457C428-5FE6-4571-9A71-C74964CC046B}" type="XVALUE">
                      <a:rPr lang="en-US" b="1"/>
                      <a:pPr/>
                      <a:t>[X VALUE]</a:t>
                    </a:fld>
                    <a:r>
                      <a:rPr lang="en-US" baseline="0"/>
                      <a:t>; </a:t>
                    </a:r>
                    <a:fld id="{481B6CF1-F652-4EEB-B4B7-6F9A67ED017B}" type="YVALUE">
                      <a:rPr lang="en-US" b="1" baseline="0"/>
                      <a:pPr/>
                      <a:t>[Y VALUE]</a:t>
                    </a:fld>
                    <a:endParaRPr lang="en-US" baseline="0"/>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5280-4191-81AA-F58244C19AEE}"/>
                </c:ext>
              </c:extLst>
            </c:dLbl>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HL scherpe L-hoek trans'!$C$65</c:f>
              <c:numCache>
                <c:formatCode>General</c:formatCode>
                <c:ptCount val="1"/>
                <c:pt idx="0">
                  <c:v>1000</c:v>
                </c:pt>
              </c:numCache>
            </c:numRef>
          </c:xVal>
          <c:yVal>
            <c:numRef>
              <c:f>'FTV HL scherpe L-hoek trans'!$D$65</c:f>
              <c:numCache>
                <c:formatCode>General</c:formatCode>
                <c:ptCount val="1"/>
                <c:pt idx="0">
                  <c:v>1000</c:v>
                </c:pt>
              </c:numCache>
            </c:numRef>
          </c:yVal>
          <c:smooth val="0"/>
          <c:extLst>
            <c:ext xmlns:c16="http://schemas.microsoft.com/office/drawing/2014/chart" uri="{C3380CC4-5D6E-409C-BE32-E72D297353CC}">
              <c16:uniqueId val="{00000002-5280-4191-81AA-F58244C19AEE}"/>
            </c:ext>
          </c:extLst>
        </c:ser>
        <c:ser>
          <c:idx val="1"/>
          <c:order val="1"/>
          <c:tx>
            <c:v>Limits</c:v>
          </c:tx>
          <c:spPr>
            <a:ln w="19050" cap="rnd">
              <a:solidFill>
                <a:schemeClr val="accent2"/>
              </a:solidFill>
              <a:round/>
            </a:ln>
            <a:effectLst/>
          </c:spPr>
          <c:marker>
            <c:symbol val="diamond"/>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HL scherpe L-hoek trans'!$C$69:$C$74</c:f>
              <c:numCache>
                <c:formatCode>General</c:formatCode>
                <c:ptCount val="6"/>
                <c:pt idx="0">
                  <c:v>300</c:v>
                </c:pt>
                <c:pt idx="1">
                  <c:v>300</c:v>
                </c:pt>
                <c:pt idx="2">
                  <c:v>1000</c:v>
                </c:pt>
                <c:pt idx="3">
                  <c:v>2000</c:v>
                </c:pt>
                <c:pt idx="4">
                  <c:v>2000</c:v>
                </c:pt>
                <c:pt idx="5">
                  <c:v>300</c:v>
                </c:pt>
              </c:numCache>
            </c:numRef>
          </c:xVal>
          <c:yVal>
            <c:numRef>
              <c:f>'FTV HL scherpe L-hoek trans'!$D$69:$D$74</c:f>
              <c:numCache>
                <c:formatCode>General</c:formatCode>
                <c:ptCount val="6"/>
                <c:pt idx="0">
                  <c:v>300</c:v>
                </c:pt>
                <c:pt idx="1">
                  <c:v>2000</c:v>
                </c:pt>
                <c:pt idx="2">
                  <c:v>2000</c:v>
                </c:pt>
                <c:pt idx="3">
                  <c:v>1000</c:v>
                </c:pt>
                <c:pt idx="4">
                  <c:v>300</c:v>
                </c:pt>
                <c:pt idx="5">
                  <c:v>300</c:v>
                </c:pt>
              </c:numCache>
            </c:numRef>
          </c:yVal>
          <c:smooth val="0"/>
          <c:extLst>
            <c:ext xmlns:c16="http://schemas.microsoft.com/office/drawing/2014/chart" uri="{C3380CC4-5D6E-409C-BE32-E72D297353CC}">
              <c16:uniqueId val="{00000003-5280-4191-81AA-F58244C19AEE}"/>
            </c:ext>
          </c:extLst>
        </c:ser>
        <c:dLbls>
          <c:showLegendKey val="0"/>
          <c:showVal val="0"/>
          <c:showCatName val="0"/>
          <c:showSerName val="0"/>
          <c:showPercent val="0"/>
          <c:showBubbleSize val="0"/>
        </c:dLbls>
        <c:axId val="943585919"/>
        <c:axId val="943587839"/>
      </c:scatterChart>
      <c:valAx>
        <c:axId val="943585919"/>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crossBetween val="midCat"/>
      </c:valAx>
      <c:valAx>
        <c:axId val="943587839"/>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filled"/>
        <c:varyColors val="0"/>
        <c:ser>
          <c:idx val="1"/>
          <c:order val="1"/>
          <c:tx>
            <c:v>Limit min</c:v>
          </c:tx>
          <c:spPr>
            <a:solidFill>
              <a:schemeClr val="accent2"/>
            </a:solidFill>
            <a:ln>
              <a:noFill/>
            </a:ln>
            <a:effectLst/>
          </c:spPr>
          <c:cat>
            <c:strRef>
              <c:f>'FTV HL scherpe U-hoek trans'!$C$64:$E$64</c:f>
              <c:strCache>
                <c:ptCount val="3"/>
                <c:pt idx="0">
                  <c:v>A [mm]</c:v>
                </c:pt>
                <c:pt idx="1">
                  <c:v>B [mm]</c:v>
                </c:pt>
                <c:pt idx="2">
                  <c:v>C [mm]</c:v>
                </c:pt>
              </c:strCache>
            </c:strRef>
          </c:cat>
          <c:val>
            <c:numRef>
              <c:f>'FTV HL scherpe U-hoek trans'!$C$66:$E$66</c:f>
              <c:numCache>
                <c:formatCode>General</c:formatCode>
                <c:ptCount val="3"/>
                <c:pt idx="0">
                  <c:v>270</c:v>
                </c:pt>
                <c:pt idx="1">
                  <c:v>540</c:v>
                </c:pt>
                <c:pt idx="2">
                  <c:v>270</c:v>
                </c:pt>
              </c:numCache>
            </c:numRef>
          </c:val>
          <c:extLst>
            <c:ext xmlns:c16="http://schemas.microsoft.com/office/drawing/2014/chart" uri="{C3380CC4-5D6E-409C-BE32-E72D297353CC}">
              <c16:uniqueId val="{00000000-14C5-455C-B11F-D2124905298F}"/>
            </c:ext>
          </c:extLst>
        </c:ser>
        <c:dLbls>
          <c:showLegendKey val="0"/>
          <c:showVal val="0"/>
          <c:showCatName val="0"/>
          <c:showSerName val="0"/>
          <c:showPercent val="0"/>
          <c:showBubbleSize val="0"/>
        </c:dLbls>
        <c:axId val="943585919"/>
        <c:axId val="943587839"/>
      </c:radarChart>
      <c:radarChart>
        <c:radarStyle val="marker"/>
        <c:varyColors val="0"/>
        <c:ser>
          <c:idx val="0"/>
          <c:order val="0"/>
          <c:tx>
            <c:v>U-corner</c:v>
          </c:tx>
          <c:spPr>
            <a:ln w="19050" cap="rnd">
              <a:solidFill>
                <a:schemeClr val="accent1">
                  <a:alpha val="99000"/>
                </a:schemeClr>
              </a:solidFill>
              <a:round/>
            </a:ln>
            <a:effectLst/>
          </c:spPr>
          <c:marker>
            <c:symbol val="circle"/>
            <c:size val="8"/>
            <c:spPr>
              <a:solidFill>
                <a:schemeClr val="accent1"/>
              </a:solidFill>
              <a:ln w="9525" cap="sq">
                <a:solidFill>
                  <a:schemeClr val="accent1"/>
                </a:solidFill>
                <a:round/>
              </a:ln>
              <a:effectLst/>
            </c:spPr>
          </c:marker>
          <c:dPt>
            <c:idx val="1"/>
            <c:marker>
              <c:symbol val="circle"/>
              <c:size val="8"/>
              <c:spPr>
                <a:solidFill>
                  <a:schemeClr val="accent1"/>
                </a:solidFill>
                <a:ln w="9525" cap="sq">
                  <a:solidFill>
                    <a:schemeClr val="accent1"/>
                  </a:solidFill>
                  <a:round/>
                </a:ln>
                <a:effectLst/>
              </c:spPr>
            </c:marker>
            <c:bubble3D val="0"/>
            <c:spPr>
              <a:ln w="19050" cap="rnd">
                <a:solidFill>
                  <a:schemeClr val="accent1">
                    <a:alpha val="99000"/>
                  </a:schemeClr>
                </a:solidFill>
                <a:round/>
              </a:ln>
              <a:effectLst/>
            </c:spPr>
            <c:extLst>
              <c:ext xmlns:c16="http://schemas.microsoft.com/office/drawing/2014/chart" uri="{C3380CC4-5D6E-409C-BE32-E72D297353CC}">
                <c16:uniqueId val="{00000002-14C5-455C-B11F-D2124905298F}"/>
              </c:ext>
            </c:extLst>
          </c:dPt>
          <c:dLbls>
            <c:spPr>
              <a:noFill/>
              <a:ln>
                <a:no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2"/>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0"/>
              </c:ext>
            </c:extLst>
          </c:dLbls>
          <c:cat>
            <c:strRef>
              <c:f>'FTV HL scherpe U-hoek trans'!$C$64:$E$64</c:f>
              <c:strCache>
                <c:ptCount val="3"/>
                <c:pt idx="0">
                  <c:v>A [mm]</c:v>
                </c:pt>
                <c:pt idx="1">
                  <c:v>B [mm]</c:v>
                </c:pt>
                <c:pt idx="2">
                  <c:v>C [mm]</c:v>
                </c:pt>
              </c:strCache>
            </c:strRef>
          </c:cat>
          <c:val>
            <c:numRef>
              <c:f>'FTV HL scherpe U-hoek trans'!$C$65:$E$65</c:f>
              <c:numCache>
                <c:formatCode>General</c:formatCode>
                <c:ptCount val="3"/>
                <c:pt idx="0">
                  <c:v>800</c:v>
                </c:pt>
                <c:pt idx="1">
                  <c:v>800</c:v>
                </c:pt>
                <c:pt idx="2">
                  <c:v>800</c:v>
                </c:pt>
              </c:numCache>
            </c:numRef>
          </c:val>
          <c:extLst>
            <c:ext xmlns:c16="http://schemas.microsoft.com/office/drawing/2014/chart" uri="{C3380CC4-5D6E-409C-BE32-E72D297353CC}">
              <c16:uniqueId val="{00000003-14C5-455C-B11F-D2124905298F}"/>
            </c:ext>
          </c:extLst>
        </c:ser>
        <c:ser>
          <c:idx val="2"/>
          <c:order val="2"/>
          <c:tx>
            <c:v>Limit max</c:v>
          </c:tx>
          <c:spPr>
            <a:ln w="19050" cap="rnd">
              <a:solidFill>
                <a:srgbClr val="FFC000"/>
              </a:solidFill>
              <a:round/>
            </a:ln>
            <a:effectLst/>
          </c:spPr>
          <c:marker>
            <c:symbol val="circle"/>
            <c:size val="5"/>
            <c:spPr>
              <a:solidFill>
                <a:schemeClr val="accent4"/>
              </a:solidFill>
              <a:ln w="9525">
                <a:solidFill>
                  <a:srgbClr val="FFC000"/>
                </a:solidFill>
              </a:ln>
              <a:effectLst/>
            </c:spPr>
          </c:marker>
          <c:cat>
            <c:strRef>
              <c:f>'FTV HL scherpe U-hoek trans'!$C$64:$E$64</c:f>
              <c:strCache>
                <c:ptCount val="3"/>
                <c:pt idx="0">
                  <c:v>A [mm]</c:v>
                </c:pt>
                <c:pt idx="1">
                  <c:v>B [mm]</c:v>
                </c:pt>
                <c:pt idx="2">
                  <c:v>C [mm]</c:v>
                </c:pt>
              </c:strCache>
            </c:strRef>
          </c:cat>
          <c:val>
            <c:numRef>
              <c:f>'FTV HL scherpe U-hoek trans'!$C$67:$E$67</c:f>
              <c:numCache>
                <c:formatCode>General</c:formatCode>
                <c:ptCount val="3"/>
                <c:pt idx="0">
                  <c:v>1000</c:v>
                </c:pt>
                <c:pt idx="1">
                  <c:v>1000</c:v>
                </c:pt>
                <c:pt idx="2">
                  <c:v>1000</c:v>
                </c:pt>
              </c:numCache>
            </c:numRef>
          </c:val>
          <c:extLst>
            <c:ext xmlns:c16="http://schemas.microsoft.com/office/drawing/2014/chart" uri="{C3380CC4-5D6E-409C-BE32-E72D297353CC}">
              <c16:uniqueId val="{00000004-14C5-455C-B11F-D2124905298F}"/>
            </c:ext>
          </c:extLst>
        </c:ser>
        <c:dLbls>
          <c:showLegendKey val="0"/>
          <c:showVal val="0"/>
          <c:showCatName val="0"/>
          <c:showSerName val="0"/>
          <c:showPercent val="0"/>
          <c:showBubbleSize val="0"/>
        </c:dLbls>
        <c:axId val="943585919"/>
        <c:axId val="943587839"/>
      </c:radarChart>
      <c:catAx>
        <c:axId val="943585919"/>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auto val="1"/>
        <c:lblAlgn val="ctr"/>
        <c:lblOffset val="100"/>
        <c:noMultiLvlLbl val="0"/>
      </c:catAx>
      <c:valAx>
        <c:axId val="943587839"/>
        <c:scaling>
          <c:orientation val="minMax"/>
        </c:scaling>
        <c:delete val="0"/>
        <c:axPos val="l"/>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out"/>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L-Corner</c:v>
          </c:tx>
          <c:spPr>
            <a:ln w="19050" cap="rnd">
              <a:solidFill>
                <a:schemeClr val="accent1"/>
              </a:solidFill>
              <a:round/>
            </a:ln>
            <a:effectLst/>
          </c:spPr>
          <c:marker>
            <c:symbol val="diamond"/>
            <c:size val="8"/>
            <c:spPr>
              <a:solidFill>
                <a:schemeClr val="accent1"/>
              </a:solidFill>
              <a:ln w="9525">
                <a:solidFill>
                  <a:schemeClr val="accent1"/>
                </a:solidFill>
              </a:ln>
              <a:effectLst/>
            </c:spPr>
          </c:marker>
          <c:dPt>
            <c:idx val="0"/>
            <c:marker>
              <c:symbol val="diamond"/>
              <c:size val="8"/>
              <c:spPr>
                <a:solidFill>
                  <a:schemeClr val="accent1"/>
                </a:solidFill>
                <a:ln w="9525">
                  <a:solidFill>
                    <a:schemeClr val="accent1"/>
                  </a:solidFill>
                </a:ln>
                <a:effectLst/>
              </c:spPr>
            </c:marker>
            <c:bubble3D val="0"/>
            <c:spPr>
              <a:ln w="19050" cap="rnd">
                <a:solidFill>
                  <a:schemeClr val="accent1"/>
                </a:solidFill>
                <a:round/>
              </a:ln>
              <a:effectLst/>
            </c:spPr>
            <c:extLst>
              <c:ext xmlns:c16="http://schemas.microsoft.com/office/drawing/2014/chart" uri="{C3380CC4-5D6E-409C-BE32-E72D297353CC}">
                <c16:uniqueId val="{00000001-F025-4C57-B064-60E49BB92632}"/>
              </c:ext>
            </c:extLst>
          </c:dPt>
          <c:dLbls>
            <c:dLbl>
              <c:idx val="0"/>
              <c:tx>
                <c:rich>
                  <a:bodyPr/>
                  <a:lstStyle/>
                  <a:p>
                    <a:fld id="{F457C428-5FE6-4571-9A71-C74964CC046B}" type="XVALUE">
                      <a:rPr lang="en-US" b="1"/>
                      <a:pPr/>
                      <a:t>[X VALUE]</a:t>
                    </a:fld>
                    <a:r>
                      <a:rPr lang="en-US" baseline="0"/>
                      <a:t>; </a:t>
                    </a:r>
                    <a:fld id="{481B6CF1-F652-4EEB-B4B7-6F9A67ED017B}" type="YVALUE">
                      <a:rPr lang="en-US" b="1" baseline="0"/>
                      <a:pPr/>
                      <a:t>[Y VALUE]</a:t>
                    </a:fld>
                    <a:endParaRPr lang="en-US" baseline="0"/>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025-4C57-B064-60E49BB92632}"/>
                </c:ext>
              </c:extLst>
            </c:dLbl>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HL L-hoek (long.)_Snede'!$C$65</c:f>
              <c:numCache>
                <c:formatCode>General</c:formatCode>
                <c:ptCount val="1"/>
                <c:pt idx="0">
                  <c:v>400</c:v>
                </c:pt>
              </c:numCache>
            </c:numRef>
          </c:xVal>
          <c:yVal>
            <c:numRef>
              <c:f>'FTV HL L-hoek (long.)_Snede'!$D$65</c:f>
              <c:numCache>
                <c:formatCode>General</c:formatCode>
                <c:ptCount val="1"/>
                <c:pt idx="0">
                  <c:v>400</c:v>
                </c:pt>
              </c:numCache>
            </c:numRef>
          </c:yVal>
          <c:smooth val="0"/>
          <c:extLst>
            <c:ext xmlns:c16="http://schemas.microsoft.com/office/drawing/2014/chart" uri="{C3380CC4-5D6E-409C-BE32-E72D297353CC}">
              <c16:uniqueId val="{00000002-F025-4C57-B064-60E49BB92632}"/>
            </c:ext>
          </c:extLst>
        </c:ser>
        <c:ser>
          <c:idx val="1"/>
          <c:order val="1"/>
          <c:tx>
            <c:v>Limits</c:v>
          </c:tx>
          <c:spPr>
            <a:ln w="19050" cap="rnd">
              <a:solidFill>
                <a:schemeClr val="accent2"/>
              </a:solidFill>
              <a:round/>
            </a:ln>
            <a:effectLst/>
          </c:spPr>
          <c:marker>
            <c:symbol val="diamond"/>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HL L-hoek (long.)_Snede'!$C$69:$C$72</c:f>
              <c:numCache>
                <c:formatCode>General</c:formatCode>
                <c:ptCount val="4"/>
                <c:pt idx="0">
                  <c:v>300</c:v>
                </c:pt>
                <c:pt idx="1">
                  <c:v>300</c:v>
                </c:pt>
                <c:pt idx="2">
                  <c:v>640</c:v>
                </c:pt>
                <c:pt idx="3">
                  <c:v>300</c:v>
                </c:pt>
              </c:numCache>
            </c:numRef>
          </c:xVal>
          <c:yVal>
            <c:numRef>
              <c:f>'FTV HL L-hoek (long.)_Snede'!$D$69:$D$72</c:f>
              <c:numCache>
                <c:formatCode>General</c:formatCode>
                <c:ptCount val="4"/>
                <c:pt idx="0">
                  <c:v>300</c:v>
                </c:pt>
                <c:pt idx="1">
                  <c:v>640</c:v>
                </c:pt>
                <c:pt idx="2">
                  <c:v>300</c:v>
                </c:pt>
                <c:pt idx="3">
                  <c:v>300</c:v>
                </c:pt>
              </c:numCache>
            </c:numRef>
          </c:yVal>
          <c:smooth val="0"/>
          <c:extLst>
            <c:ext xmlns:c16="http://schemas.microsoft.com/office/drawing/2014/chart" uri="{C3380CC4-5D6E-409C-BE32-E72D297353CC}">
              <c16:uniqueId val="{00000003-F025-4C57-B064-60E49BB92632}"/>
            </c:ext>
          </c:extLst>
        </c:ser>
        <c:dLbls>
          <c:showLegendKey val="0"/>
          <c:showVal val="0"/>
          <c:showCatName val="0"/>
          <c:showSerName val="0"/>
          <c:showPercent val="0"/>
          <c:showBubbleSize val="0"/>
        </c:dLbls>
        <c:axId val="943585919"/>
        <c:axId val="943587839"/>
      </c:scatterChart>
      <c:valAx>
        <c:axId val="943585919"/>
        <c:scaling>
          <c:orientation val="minMax"/>
          <c:min val="20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crossBetween val="midCat"/>
        <c:majorUnit val="100"/>
      </c:valAx>
      <c:valAx>
        <c:axId val="943587839"/>
        <c:scaling>
          <c:orientation val="minMax"/>
          <c:min val="2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midCat"/>
        <c:majorUnit val="1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L-Corner</c:v>
          </c:tx>
          <c:spPr>
            <a:ln w="19050" cap="rnd">
              <a:solidFill>
                <a:schemeClr val="accent1"/>
              </a:solidFill>
              <a:round/>
            </a:ln>
            <a:effectLst/>
          </c:spPr>
          <c:marker>
            <c:symbol val="diamond"/>
            <c:size val="8"/>
            <c:spPr>
              <a:solidFill>
                <a:schemeClr val="accent1"/>
              </a:solidFill>
              <a:ln w="9525">
                <a:solidFill>
                  <a:schemeClr val="accent1"/>
                </a:solidFill>
              </a:ln>
              <a:effectLst/>
            </c:spPr>
          </c:marker>
          <c:dPt>
            <c:idx val="0"/>
            <c:marker>
              <c:symbol val="diamond"/>
              <c:size val="8"/>
              <c:spPr>
                <a:solidFill>
                  <a:schemeClr val="accent1"/>
                </a:solidFill>
                <a:ln w="9525">
                  <a:solidFill>
                    <a:schemeClr val="accent1"/>
                  </a:solidFill>
                </a:ln>
                <a:effectLst/>
              </c:spPr>
            </c:marker>
            <c:bubble3D val="0"/>
            <c:spPr>
              <a:ln w="19050" cap="rnd">
                <a:solidFill>
                  <a:schemeClr val="accent1"/>
                </a:solidFill>
                <a:round/>
              </a:ln>
              <a:effectLst/>
            </c:spPr>
            <c:extLst>
              <c:ext xmlns:c16="http://schemas.microsoft.com/office/drawing/2014/chart" uri="{C3380CC4-5D6E-409C-BE32-E72D297353CC}">
                <c16:uniqueId val="{00000001-5CDE-44AC-A323-F286340B0140}"/>
              </c:ext>
            </c:extLst>
          </c:dPt>
          <c:dLbls>
            <c:dLbl>
              <c:idx val="0"/>
              <c:tx>
                <c:rich>
                  <a:bodyPr/>
                  <a:lstStyle/>
                  <a:p>
                    <a:fld id="{F457C428-5FE6-4571-9A71-C74964CC046B}" type="XVALUE">
                      <a:rPr lang="en-US" b="1"/>
                      <a:pPr/>
                      <a:t>[X VALUE]</a:t>
                    </a:fld>
                    <a:r>
                      <a:rPr lang="en-US" baseline="0"/>
                      <a:t>; </a:t>
                    </a:r>
                    <a:fld id="{481B6CF1-F652-4EEB-B4B7-6F9A67ED017B}" type="YVALUE">
                      <a:rPr lang="en-US" b="1" baseline="0"/>
                      <a:pPr/>
                      <a:t>[Y VALUE]</a:t>
                    </a:fld>
                    <a:endParaRPr lang="en-US" baseline="0"/>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5CDE-44AC-A323-F286340B0140}"/>
                </c:ext>
              </c:extLst>
            </c:dLbl>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HL L-hoek (long.)_Vol.'!$C$65</c:f>
              <c:numCache>
                <c:formatCode>General</c:formatCode>
                <c:ptCount val="1"/>
                <c:pt idx="0">
                  <c:v>400</c:v>
                </c:pt>
              </c:numCache>
            </c:numRef>
          </c:xVal>
          <c:yVal>
            <c:numRef>
              <c:f>'FTV HL L-hoek (long.)_Vol.'!$D$65</c:f>
              <c:numCache>
                <c:formatCode>General</c:formatCode>
                <c:ptCount val="1"/>
                <c:pt idx="0">
                  <c:v>600</c:v>
                </c:pt>
              </c:numCache>
            </c:numRef>
          </c:yVal>
          <c:smooth val="0"/>
          <c:extLst>
            <c:ext xmlns:c16="http://schemas.microsoft.com/office/drawing/2014/chart" uri="{C3380CC4-5D6E-409C-BE32-E72D297353CC}">
              <c16:uniqueId val="{00000002-5CDE-44AC-A323-F286340B0140}"/>
            </c:ext>
          </c:extLst>
        </c:ser>
        <c:ser>
          <c:idx val="1"/>
          <c:order val="1"/>
          <c:tx>
            <c:v>Limits</c:v>
          </c:tx>
          <c:spPr>
            <a:ln w="19050" cap="rnd">
              <a:solidFill>
                <a:schemeClr val="accent2"/>
              </a:solidFill>
              <a:round/>
            </a:ln>
            <a:effectLst/>
          </c:spPr>
          <c:marker>
            <c:symbol val="diamond"/>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HL L-hoek (long.)_Vol.'!$C$69:$C$72</c:f>
              <c:numCache>
                <c:formatCode>General</c:formatCode>
                <c:ptCount val="4"/>
                <c:pt idx="1">
                  <c:v>300</c:v>
                </c:pt>
                <c:pt idx="2">
                  <c:v>700</c:v>
                </c:pt>
              </c:numCache>
            </c:numRef>
          </c:xVal>
          <c:yVal>
            <c:numRef>
              <c:f>'FTV HL L-hoek (long.)_Vol.'!$D$69:$D$72</c:f>
              <c:numCache>
                <c:formatCode>General</c:formatCode>
                <c:ptCount val="4"/>
                <c:pt idx="1">
                  <c:v>700</c:v>
                </c:pt>
                <c:pt idx="2">
                  <c:v>300</c:v>
                </c:pt>
              </c:numCache>
            </c:numRef>
          </c:yVal>
          <c:smooth val="0"/>
          <c:extLst>
            <c:ext xmlns:c16="http://schemas.microsoft.com/office/drawing/2014/chart" uri="{C3380CC4-5D6E-409C-BE32-E72D297353CC}">
              <c16:uniqueId val="{00000003-5CDE-44AC-A323-F286340B0140}"/>
            </c:ext>
          </c:extLst>
        </c:ser>
        <c:dLbls>
          <c:showLegendKey val="0"/>
          <c:showVal val="0"/>
          <c:showCatName val="0"/>
          <c:showSerName val="0"/>
          <c:showPercent val="0"/>
          <c:showBubbleSize val="0"/>
        </c:dLbls>
        <c:axId val="943585919"/>
        <c:axId val="943587839"/>
      </c:scatterChart>
      <c:valAx>
        <c:axId val="943585919"/>
        <c:scaling>
          <c:orientation val="minMax"/>
          <c:min val="20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crossBetween val="midCat"/>
        <c:majorUnit val="100"/>
      </c:valAx>
      <c:valAx>
        <c:axId val="943587839"/>
        <c:scaling>
          <c:orientation val="minMax"/>
          <c:min val="2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midCat"/>
        <c:majorUnit val="1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L-Corner</c:v>
          </c:tx>
          <c:spPr>
            <a:ln w="19050" cap="rnd">
              <a:solidFill>
                <a:schemeClr val="accent1"/>
              </a:solidFill>
              <a:round/>
            </a:ln>
            <a:effectLst/>
          </c:spPr>
          <c:marker>
            <c:symbol val="diamond"/>
            <c:size val="8"/>
            <c:spPr>
              <a:solidFill>
                <a:schemeClr val="accent1"/>
              </a:solidFill>
              <a:ln w="9525">
                <a:solidFill>
                  <a:schemeClr val="accent1"/>
                </a:solidFill>
              </a:ln>
              <a:effectLst/>
            </c:spPr>
          </c:marker>
          <c:dPt>
            <c:idx val="0"/>
            <c:marker>
              <c:symbol val="diamond"/>
              <c:size val="8"/>
              <c:spPr>
                <a:solidFill>
                  <a:schemeClr val="accent1"/>
                </a:solidFill>
                <a:ln w="9525">
                  <a:solidFill>
                    <a:schemeClr val="accent1"/>
                  </a:solidFill>
                </a:ln>
                <a:effectLst/>
              </c:spPr>
            </c:marker>
            <c:bubble3D val="0"/>
            <c:spPr>
              <a:ln w="19050" cap="rnd">
                <a:solidFill>
                  <a:schemeClr val="accent1"/>
                </a:solidFill>
                <a:round/>
              </a:ln>
              <a:effectLst/>
            </c:spPr>
            <c:extLst>
              <c:ext xmlns:c16="http://schemas.microsoft.com/office/drawing/2014/chart" uri="{C3380CC4-5D6E-409C-BE32-E72D297353CC}">
                <c16:uniqueId val="{00000001-3A30-4114-AD20-45128960FDCB}"/>
              </c:ext>
            </c:extLst>
          </c:dPt>
          <c:dLbls>
            <c:dLbl>
              <c:idx val="0"/>
              <c:tx>
                <c:rich>
                  <a:bodyPr/>
                  <a:lstStyle/>
                  <a:p>
                    <a:fld id="{F457C428-5FE6-4571-9A71-C74964CC046B}" type="XVALUE">
                      <a:rPr lang="en-US" b="1"/>
                      <a:pPr/>
                      <a:t>[X VALUE]</a:t>
                    </a:fld>
                    <a:r>
                      <a:rPr lang="en-US" baseline="0"/>
                      <a:t>; </a:t>
                    </a:r>
                    <a:fld id="{481B6CF1-F652-4EEB-B4B7-6F9A67ED017B}" type="YVALUE">
                      <a:rPr lang="en-US" b="1" baseline="0"/>
                      <a:pPr/>
                      <a:t>[Y VALUE]</a:t>
                    </a:fld>
                    <a:endParaRPr lang="en-US" baseline="0"/>
                  </a:p>
                </c:rich>
              </c:tx>
              <c:dLblPos val="t"/>
              <c:showLegendKey val="0"/>
              <c:showVal val="1"/>
              <c:showCatName val="1"/>
              <c:showSerName val="0"/>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3A30-4114-AD20-45128960FDCB}"/>
                </c:ext>
              </c:extLst>
            </c:dLbl>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HL afger. L-hoek (long.)'!$C$66</c:f>
              <c:numCache>
                <c:formatCode>General</c:formatCode>
                <c:ptCount val="1"/>
                <c:pt idx="0">
                  <c:v>400</c:v>
                </c:pt>
              </c:numCache>
            </c:numRef>
          </c:xVal>
          <c:yVal>
            <c:numRef>
              <c:f>'FTV HL afger. L-hoek (long.)'!$D$66</c:f>
              <c:numCache>
                <c:formatCode>General</c:formatCode>
                <c:ptCount val="1"/>
                <c:pt idx="0">
                  <c:v>400</c:v>
                </c:pt>
              </c:numCache>
            </c:numRef>
          </c:yVal>
          <c:smooth val="0"/>
          <c:extLst>
            <c:ext xmlns:c16="http://schemas.microsoft.com/office/drawing/2014/chart" uri="{C3380CC4-5D6E-409C-BE32-E72D297353CC}">
              <c16:uniqueId val="{00000002-3A30-4114-AD20-45128960FDCB}"/>
            </c:ext>
          </c:extLst>
        </c:ser>
        <c:ser>
          <c:idx val="1"/>
          <c:order val="1"/>
          <c:tx>
            <c:v>Limits</c:v>
          </c:tx>
          <c:spPr>
            <a:ln w="19050" cap="rnd">
              <a:solidFill>
                <a:schemeClr val="accent2"/>
              </a:solidFill>
              <a:round/>
            </a:ln>
            <a:effectLst/>
          </c:spPr>
          <c:marker>
            <c:symbol val="diamond"/>
            <c:size val="5"/>
            <c:spPr>
              <a:solidFill>
                <a:schemeClr val="accent2"/>
              </a:solidFill>
              <a:ln w="9525">
                <a:solidFill>
                  <a:schemeClr val="accent2"/>
                </a:solidFill>
              </a:ln>
              <a:effectLst/>
            </c:spPr>
          </c:marker>
          <c:dLbls>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dLblPos val="t"/>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'FTV HL afger. L-hoek (long.)'!$C$70:$C$73</c:f>
              <c:numCache>
                <c:formatCode>General</c:formatCode>
                <c:ptCount val="4"/>
                <c:pt idx="0">
                  <c:v>300</c:v>
                </c:pt>
                <c:pt idx="1">
                  <c:v>300</c:v>
                </c:pt>
                <c:pt idx="2">
                  <c:v>640</c:v>
                </c:pt>
                <c:pt idx="3">
                  <c:v>300</c:v>
                </c:pt>
              </c:numCache>
            </c:numRef>
          </c:xVal>
          <c:yVal>
            <c:numRef>
              <c:f>'FTV HL afger. L-hoek (long.)'!$D$70:$D$73</c:f>
              <c:numCache>
                <c:formatCode>General</c:formatCode>
                <c:ptCount val="4"/>
                <c:pt idx="0">
                  <c:v>300</c:v>
                </c:pt>
                <c:pt idx="1">
                  <c:v>640</c:v>
                </c:pt>
                <c:pt idx="2">
                  <c:v>300</c:v>
                </c:pt>
                <c:pt idx="3">
                  <c:v>300</c:v>
                </c:pt>
              </c:numCache>
            </c:numRef>
          </c:yVal>
          <c:smooth val="0"/>
          <c:extLst>
            <c:ext xmlns:c16="http://schemas.microsoft.com/office/drawing/2014/chart" uri="{C3380CC4-5D6E-409C-BE32-E72D297353CC}">
              <c16:uniqueId val="{00000003-3A30-4114-AD20-45128960FDCB}"/>
            </c:ext>
          </c:extLst>
        </c:ser>
        <c:dLbls>
          <c:showLegendKey val="0"/>
          <c:showVal val="0"/>
          <c:showCatName val="0"/>
          <c:showSerName val="0"/>
          <c:showPercent val="0"/>
          <c:showBubbleSize val="0"/>
        </c:dLbls>
        <c:axId val="943585919"/>
        <c:axId val="943587839"/>
      </c:scatterChart>
      <c:valAx>
        <c:axId val="943585919"/>
        <c:scaling>
          <c:orientation val="minMax"/>
          <c:min val="20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crossBetween val="midCat"/>
        <c:majorUnit val="100"/>
      </c:valAx>
      <c:valAx>
        <c:axId val="943587839"/>
        <c:scaling>
          <c:orientation val="minMax"/>
          <c:min val="200"/>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midCat"/>
        <c:majorUnit val="100"/>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filled"/>
        <c:varyColors val="0"/>
        <c:ser>
          <c:idx val="1"/>
          <c:order val="1"/>
          <c:tx>
            <c:v>Limit min</c:v>
          </c:tx>
          <c:spPr>
            <a:solidFill>
              <a:schemeClr val="accent2"/>
            </a:solidFill>
            <a:ln>
              <a:noFill/>
            </a:ln>
            <a:effectLst/>
          </c:spPr>
          <c:cat>
            <c:strRef>
              <c:f>'FTV HL afger. U-hoek (long.)'!$C$64:$E$64</c:f>
              <c:strCache>
                <c:ptCount val="3"/>
                <c:pt idx="0">
                  <c:v>A [mm]</c:v>
                </c:pt>
                <c:pt idx="1">
                  <c:v>B [mm]</c:v>
                </c:pt>
                <c:pt idx="2">
                  <c:v>C [mm]</c:v>
                </c:pt>
              </c:strCache>
            </c:strRef>
          </c:cat>
          <c:val>
            <c:numRef>
              <c:f>'FTV HL afger. U-hoek (long.)'!$C$66:$E$66</c:f>
              <c:numCache>
                <c:formatCode>General</c:formatCode>
                <c:ptCount val="3"/>
                <c:pt idx="0">
                  <c:v>250</c:v>
                </c:pt>
                <c:pt idx="1">
                  <c:v>500</c:v>
                </c:pt>
                <c:pt idx="2">
                  <c:v>250</c:v>
                </c:pt>
              </c:numCache>
            </c:numRef>
          </c:val>
          <c:extLst>
            <c:ext xmlns:c16="http://schemas.microsoft.com/office/drawing/2014/chart" uri="{C3380CC4-5D6E-409C-BE32-E72D297353CC}">
              <c16:uniqueId val="{00000000-DB32-44B8-956A-85F3B00891CB}"/>
            </c:ext>
          </c:extLst>
        </c:ser>
        <c:dLbls>
          <c:showLegendKey val="0"/>
          <c:showVal val="0"/>
          <c:showCatName val="0"/>
          <c:showSerName val="0"/>
          <c:showPercent val="0"/>
          <c:showBubbleSize val="0"/>
        </c:dLbls>
        <c:axId val="943585919"/>
        <c:axId val="943587839"/>
      </c:radarChart>
      <c:radarChart>
        <c:radarStyle val="marker"/>
        <c:varyColors val="0"/>
        <c:ser>
          <c:idx val="0"/>
          <c:order val="0"/>
          <c:tx>
            <c:v>U-Corner</c:v>
          </c:tx>
          <c:spPr>
            <a:ln w="19050" cap="rnd">
              <a:solidFill>
                <a:schemeClr val="accent1"/>
              </a:solidFill>
              <a:round/>
            </a:ln>
            <a:effectLst/>
          </c:spPr>
          <c:marker>
            <c:symbol val="circle"/>
            <c:size val="8"/>
            <c:spPr>
              <a:solidFill>
                <a:schemeClr val="accent1"/>
              </a:solidFill>
              <a:ln w="9525">
                <a:solidFill>
                  <a:schemeClr val="accent1"/>
                </a:solidFill>
              </a:ln>
              <a:effectLst/>
            </c:spPr>
          </c:marker>
          <c:dPt>
            <c:idx val="1"/>
            <c:marker>
              <c:symbol val="circle"/>
              <c:size val="8"/>
              <c:spPr>
                <a:solidFill>
                  <a:schemeClr val="accent1"/>
                </a:solidFill>
                <a:ln w="9525">
                  <a:solidFill>
                    <a:schemeClr val="accent1"/>
                  </a:solidFill>
                </a:ln>
                <a:effectLst/>
              </c:spPr>
            </c:marker>
            <c:bubble3D val="0"/>
            <c:spPr>
              <a:ln w="19050" cap="rnd">
                <a:solidFill>
                  <a:schemeClr val="accent1"/>
                </a:solidFill>
                <a:round/>
              </a:ln>
              <a:effectLst/>
            </c:spPr>
            <c:extLst>
              <c:ext xmlns:c16="http://schemas.microsoft.com/office/drawing/2014/chart" uri="{C3380CC4-5D6E-409C-BE32-E72D297353CC}">
                <c16:uniqueId val="{00000002-DB32-44B8-956A-85F3B00891CB}"/>
              </c:ext>
            </c:extLst>
          </c:dPt>
          <c:dLbls>
            <c:spPr>
              <a:noFill/>
              <a:ln>
                <a:no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tx2"/>
                    </a:solidFill>
                    <a:latin typeface="+mn-lt"/>
                    <a:ea typeface="+mn-ea"/>
                    <a:cs typeface="+mn-cs"/>
                  </a:defRPr>
                </a:pPr>
                <a:endParaRPr lang="sl-SI"/>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0"/>
              </c:ext>
            </c:extLst>
          </c:dLbls>
          <c:cat>
            <c:strRef>
              <c:f>'FTV HL afger. U-hoek (long.)'!$C$64:$E$64</c:f>
              <c:strCache>
                <c:ptCount val="3"/>
                <c:pt idx="0">
                  <c:v>A [mm]</c:v>
                </c:pt>
                <c:pt idx="1">
                  <c:v>B [mm]</c:v>
                </c:pt>
                <c:pt idx="2">
                  <c:v>C [mm]</c:v>
                </c:pt>
              </c:strCache>
            </c:strRef>
          </c:cat>
          <c:val>
            <c:numRef>
              <c:f>'FTV HL afger. U-hoek (long.)'!$C$65:$E$65</c:f>
              <c:numCache>
                <c:formatCode>General</c:formatCode>
                <c:ptCount val="3"/>
                <c:pt idx="0">
                  <c:v>250</c:v>
                </c:pt>
                <c:pt idx="1">
                  <c:v>500</c:v>
                </c:pt>
                <c:pt idx="2">
                  <c:v>250</c:v>
                </c:pt>
              </c:numCache>
            </c:numRef>
          </c:val>
          <c:extLst>
            <c:ext xmlns:c16="http://schemas.microsoft.com/office/drawing/2014/chart" uri="{C3380CC4-5D6E-409C-BE32-E72D297353CC}">
              <c16:uniqueId val="{00000003-DB32-44B8-956A-85F3B00891CB}"/>
            </c:ext>
          </c:extLst>
        </c:ser>
        <c:ser>
          <c:idx val="2"/>
          <c:order val="2"/>
          <c:tx>
            <c:v>Limit max</c:v>
          </c:tx>
          <c:spPr>
            <a:ln w="19050" cap="rnd">
              <a:solidFill>
                <a:srgbClr val="FFC000"/>
              </a:solidFill>
              <a:round/>
            </a:ln>
            <a:effectLst/>
          </c:spPr>
          <c:marker>
            <c:symbol val="circle"/>
            <c:size val="5"/>
            <c:spPr>
              <a:solidFill>
                <a:schemeClr val="accent4"/>
              </a:solidFill>
              <a:ln w="9525">
                <a:solidFill>
                  <a:srgbClr val="FFC000"/>
                </a:solidFill>
              </a:ln>
              <a:effectLst/>
            </c:spPr>
          </c:marker>
          <c:cat>
            <c:strRef>
              <c:f>'FTV HL afger. U-hoek (long.)'!$C$64:$E$64</c:f>
              <c:strCache>
                <c:ptCount val="3"/>
                <c:pt idx="0">
                  <c:v>A [mm]</c:v>
                </c:pt>
                <c:pt idx="1">
                  <c:v>B [mm]</c:v>
                </c:pt>
                <c:pt idx="2">
                  <c:v>C [mm]</c:v>
                </c:pt>
              </c:strCache>
            </c:strRef>
          </c:cat>
          <c:val>
            <c:numRef>
              <c:f>'FTV HL afger. U-hoek (long.)'!$C$67:$E$67</c:f>
              <c:numCache>
                <c:formatCode>General</c:formatCode>
                <c:ptCount val="3"/>
                <c:pt idx="0">
                  <c:v>290</c:v>
                </c:pt>
                <c:pt idx="1">
                  <c:v>540</c:v>
                </c:pt>
                <c:pt idx="2">
                  <c:v>290</c:v>
                </c:pt>
              </c:numCache>
            </c:numRef>
          </c:val>
          <c:extLst>
            <c:ext xmlns:c16="http://schemas.microsoft.com/office/drawing/2014/chart" uri="{C3380CC4-5D6E-409C-BE32-E72D297353CC}">
              <c16:uniqueId val="{00000004-DB32-44B8-956A-85F3B00891CB}"/>
            </c:ext>
          </c:extLst>
        </c:ser>
        <c:dLbls>
          <c:showLegendKey val="0"/>
          <c:showVal val="0"/>
          <c:showCatName val="0"/>
          <c:showSerName val="0"/>
          <c:showPercent val="0"/>
          <c:showBubbleSize val="0"/>
        </c:dLbls>
        <c:axId val="943585919"/>
        <c:axId val="943587839"/>
      </c:radarChart>
      <c:catAx>
        <c:axId val="943585919"/>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A</a:t>
                </a:r>
                <a:endParaRPr lang="sl-SI"/>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7839"/>
        <c:crosses val="autoZero"/>
        <c:auto val="1"/>
        <c:lblAlgn val="ctr"/>
        <c:lblOffset val="100"/>
        <c:noMultiLvlLbl val="0"/>
      </c:catAx>
      <c:valAx>
        <c:axId val="943587839"/>
        <c:scaling>
          <c:orientation val="minMax"/>
        </c:scaling>
        <c:delete val="0"/>
        <c:axPos val="l"/>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r>
                  <a:rPr lang="en-US"/>
                  <a:t>Length B</a:t>
                </a:r>
                <a:endParaRPr lang="sl-SI"/>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2"/>
                  </a:solidFill>
                  <a:latin typeface="+mn-lt"/>
                  <a:ea typeface="+mn-ea"/>
                  <a:cs typeface="+mn-cs"/>
                </a:defRPr>
              </a:pPr>
              <a:endParaRPr lang="sl-SI"/>
            </a:p>
          </c:txPr>
        </c:title>
        <c:numFmt formatCode="General" sourceLinked="1"/>
        <c:majorTickMark val="out"/>
        <c:minorTickMark val="none"/>
        <c:tickLblPos val="none"/>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crossAx val="94358591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l-SI"/>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chemeClr val="tx2"/>
          </a:solidFill>
        </a:defRPr>
      </a:pPr>
      <a:endParaRPr lang="sl-SI"/>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gif"/><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gif"/><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7" Type="http://schemas.openxmlformats.org/officeDocument/2006/relationships/image" Target="../media/image22.emf"/><Relationship Id="rId2" Type="http://schemas.openxmlformats.org/officeDocument/2006/relationships/image" Target="../media/image17.png"/><Relationship Id="rId1" Type="http://schemas.openxmlformats.org/officeDocument/2006/relationships/chart" Target="../charts/chart1.xml"/><Relationship Id="rId6" Type="http://schemas.openxmlformats.org/officeDocument/2006/relationships/image" Target="../media/image21.jpeg"/><Relationship Id="rId5" Type="http://schemas.openxmlformats.org/officeDocument/2006/relationships/image" Target="../media/image20.png"/><Relationship Id="rId4" Type="http://schemas.openxmlformats.org/officeDocument/2006/relationships/image" Target="../media/image19.png"/></Relationships>
</file>

<file path=xl/drawings/_rels/drawing4.xml.rels><?xml version="1.0" encoding="UTF-8" standalone="yes"?>
<Relationships xmlns="http://schemas.openxmlformats.org/package/2006/relationships"><Relationship Id="rId3" Type="http://schemas.openxmlformats.org/officeDocument/2006/relationships/image" Target="../media/image24.png"/><Relationship Id="rId7" Type="http://schemas.openxmlformats.org/officeDocument/2006/relationships/image" Target="../media/image28.emf"/><Relationship Id="rId2" Type="http://schemas.openxmlformats.org/officeDocument/2006/relationships/image" Target="../media/image17.png"/><Relationship Id="rId1" Type="http://schemas.openxmlformats.org/officeDocument/2006/relationships/chart" Target="../charts/chart2.xml"/><Relationship Id="rId6" Type="http://schemas.openxmlformats.org/officeDocument/2006/relationships/image" Target="../media/image27.jpeg"/><Relationship Id="rId5" Type="http://schemas.openxmlformats.org/officeDocument/2006/relationships/image" Target="../media/image26.png"/><Relationship Id="rId4" Type="http://schemas.openxmlformats.org/officeDocument/2006/relationships/image" Target="../media/image25.png"/></Relationships>
</file>

<file path=xl/drawings/_rels/drawing5.xml.rels><?xml version="1.0" encoding="UTF-8" standalone="yes"?>
<Relationships xmlns="http://schemas.openxmlformats.org/package/2006/relationships"><Relationship Id="rId3" Type="http://schemas.openxmlformats.org/officeDocument/2006/relationships/image" Target="../media/image30.png"/><Relationship Id="rId7" Type="http://schemas.openxmlformats.org/officeDocument/2006/relationships/image" Target="../media/image33.emf"/><Relationship Id="rId2" Type="http://schemas.openxmlformats.org/officeDocument/2006/relationships/image" Target="../media/image17.png"/><Relationship Id="rId1" Type="http://schemas.openxmlformats.org/officeDocument/2006/relationships/chart" Target="../charts/chart3.xml"/><Relationship Id="rId6" Type="http://schemas.openxmlformats.org/officeDocument/2006/relationships/image" Target="../media/image27.jpeg"/><Relationship Id="rId5" Type="http://schemas.openxmlformats.org/officeDocument/2006/relationships/image" Target="../media/image32.png"/><Relationship Id="rId4" Type="http://schemas.openxmlformats.org/officeDocument/2006/relationships/image" Target="../media/image3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0.png"/><Relationship Id="rId7" Type="http://schemas.openxmlformats.org/officeDocument/2006/relationships/image" Target="../media/image36.emf"/><Relationship Id="rId2" Type="http://schemas.openxmlformats.org/officeDocument/2006/relationships/image" Target="../media/image17.png"/><Relationship Id="rId1" Type="http://schemas.openxmlformats.org/officeDocument/2006/relationships/chart" Target="../charts/chart4.xml"/><Relationship Id="rId6" Type="http://schemas.openxmlformats.org/officeDocument/2006/relationships/image" Target="../media/image27.jpeg"/><Relationship Id="rId5" Type="http://schemas.openxmlformats.org/officeDocument/2006/relationships/image" Target="../media/image35.png"/><Relationship Id="rId4" Type="http://schemas.openxmlformats.org/officeDocument/2006/relationships/image" Target="../media/image31.png"/></Relationships>
</file>

<file path=xl/drawings/_rels/drawing7.xml.rels><?xml version="1.0" encoding="UTF-8" standalone="yes"?>
<Relationships xmlns="http://schemas.openxmlformats.org/package/2006/relationships"><Relationship Id="rId8" Type="http://schemas.openxmlformats.org/officeDocument/2006/relationships/image" Target="../media/image42.png"/><Relationship Id="rId3" Type="http://schemas.openxmlformats.org/officeDocument/2006/relationships/image" Target="../media/image38.png"/><Relationship Id="rId7" Type="http://schemas.openxmlformats.org/officeDocument/2006/relationships/image" Target="../media/image41.emf"/><Relationship Id="rId12" Type="http://schemas.openxmlformats.org/officeDocument/2006/relationships/image" Target="../media/image46.emf"/><Relationship Id="rId2" Type="http://schemas.openxmlformats.org/officeDocument/2006/relationships/image" Target="../media/image17.png"/><Relationship Id="rId1" Type="http://schemas.openxmlformats.org/officeDocument/2006/relationships/chart" Target="../charts/chart5.xml"/><Relationship Id="rId6" Type="http://schemas.openxmlformats.org/officeDocument/2006/relationships/image" Target="../media/image27.jpeg"/><Relationship Id="rId11" Type="http://schemas.openxmlformats.org/officeDocument/2006/relationships/image" Target="../media/image45.emf"/><Relationship Id="rId5" Type="http://schemas.openxmlformats.org/officeDocument/2006/relationships/image" Target="../media/image40.png"/><Relationship Id="rId10" Type="http://schemas.openxmlformats.org/officeDocument/2006/relationships/image" Target="../media/image44.emf"/><Relationship Id="rId4" Type="http://schemas.openxmlformats.org/officeDocument/2006/relationships/image" Target="../media/image39.png"/><Relationship Id="rId9" Type="http://schemas.openxmlformats.org/officeDocument/2006/relationships/image" Target="../media/image43.emf"/></Relationships>
</file>

<file path=xl/drawings/_rels/drawing8.xml.rels><?xml version="1.0" encoding="UTF-8" standalone="yes"?>
<Relationships xmlns="http://schemas.openxmlformats.org/package/2006/relationships"><Relationship Id="rId8" Type="http://schemas.openxmlformats.org/officeDocument/2006/relationships/image" Target="../media/image42.png"/><Relationship Id="rId3" Type="http://schemas.openxmlformats.org/officeDocument/2006/relationships/image" Target="../media/image24.png"/><Relationship Id="rId7" Type="http://schemas.openxmlformats.org/officeDocument/2006/relationships/image" Target="../media/image54.emf"/><Relationship Id="rId12" Type="http://schemas.openxmlformats.org/officeDocument/2006/relationships/image" Target="../media/image46.emf"/><Relationship Id="rId2" Type="http://schemas.openxmlformats.org/officeDocument/2006/relationships/image" Target="../media/image17.png"/><Relationship Id="rId1" Type="http://schemas.openxmlformats.org/officeDocument/2006/relationships/chart" Target="../charts/chart6.xml"/><Relationship Id="rId6" Type="http://schemas.openxmlformats.org/officeDocument/2006/relationships/image" Target="../media/image27.jpeg"/><Relationship Id="rId11" Type="http://schemas.openxmlformats.org/officeDocument/2006/relationships/image" Target="../media/image45.emf"/><Relationship Id="rId5" Type="http://schemas.openxmlformats.org/officeDocument/2006/relationships/image" Target="../media/image53.png"/><Relationship Id="rId10" Type="http://schemas.openxmlformats.org/officeDocument/2006/relationships/image" Target="../media/image44.emf"/><Relationship Id="rId4" Type="http://schemas.openxmlformats.org/officeDocument/2006/relationships/image" Target="../media/image52.png"/><Relationship Id="rId9" Type="http://schemas.openxmlformats.org/officeDocument/2006/relationships/image" Target="../media/image4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9.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4.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7.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49.emf"/><Relationship Id="rId2" Type="http://schemas.openxmlformats.org/officeDocument/2006/relationships/image" Target="../media/image48.emf"/><Relationship Id="rId1" Type="http://schemas.openxmlformats.org/officeDocument/2006/relationships/image" Target="../media/image47.emf"/><Relationship Id="rId5" Type="http://schemas.openxmlformats.org/officeDocument/2006/relationships/image" Target="../media/image51.emf"/><Relationship Id="rId4" Type="http://schemas.openxmlformats.org/officeDocument/2006/relationships/image" Target="../media/image50.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49.emf"/><Relationship Id="rId2" Type="http://schemas.openxmlformats.org/officeDocument/2006/relationships/image" Target="../media/image48.emf"/><Relationship Id="rId1" Type="http://schemas.openxmlformats.org/officeDocument/2006/relationships/image" Target="../media/image55.emf"/><Relationship Id="rId5" Type="http://schemas.openxmlformats.org/officeDocument/2006/relationships/image" Target="../media/image51.emf"/><Relationship Id="rId4" Type="http://schemas.openxmlformats.org/officeDocument/2006/relationships/image" Target="../media/image50.emf"/></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56</xdr:row>
      <xdr:rowOff>66677</xdr:rowOff>
    </xdr:from>
    <xdr:to>
      <xdr:col>10</xdr:col>
      <xdr:colOff>169684</xdr:colOff>
      <xdr:row>77</xdr:row>
      <xdr:rowOff>134267</xdr:rowOff>
    </xdr:to>
    <xdr:pic>
      <xdr:nvPicPr>
        <xdr:cNvPr id="3" name="Picture 2">
          <a:extLst>
            <a:ext uri="{FF2B5EF4-FFF2-40B4-BE49-F238E27FC236}">
              <a16:creationId xmlns:a16="http://schemas.microsoft.com/office/drawing/2014/main" id="{9A4EAC2F-9383-4BD6-B491-4617F8C36A32}"/>
            </a:ext>
          </a:extLst>
        </xdr:cNvPr>
        <xdr:cNvPicPr>
          <a:picLocks noChangeAspect="1"/>
        </xdr:cNvPicPr>
      </xdr:nvPicPr>
      <xdr:blipFill>
        <a:blip xmlns:r="http://schemas.openxmlformats.org/officeDocument/2006/relationships" r:embed="rId1"/>
        <a:stretch>
          <a:fillRect/>
        </a:stretch>
      </xdr:blipFill>
      <xdr:spPr>
        <a:xfrm>
          <a:off x="9525" y="10591802"/>
          <a:ext cx="8235454" cy="3868065"/>
        </a:xfrm>
        <a:prstGeom prst="rect">
          <a:avLst/>
        </a:prstGeom>
      </xdr:spPr>
    </xdr:pic>
    <xdr:clientData/>
  </xdr:twoCellAnchor>
  <xdr:twoCellAnchor editAs="oneCell">
    <xdr:from>
      <xdr:col>0</xdr:col>
      <xdr:colOff>0</xdr:colOff>
      <xdr:row>0</xdr:row>
      <xdr:rowOff>0</xdr:rowOff>
    </xdr:from>
    <xdr:to>
      <xdr:col>1</xdr:col>
      <xdr:colOff>323850</xdr:colOff>
      <xdr:row>3</xdr:row>
      <xdr:rowOff>98479</xdr:rowOff>
    </xdr:to>
    <xdr:pic>
      <xdr:nvPicPr>
        <xdr:cNvPr id="9" name="Picture 8">
          <a:extLst>
            <a:ext uri="{FF2B5EF4-FFF2-40B4-BE49-F238E27FC236}">
              <a16:creationId xmlns:a16="http://schemas.microsoft.com/office/drawing/2014/main" id="{8F06B4F0-06D5-4637-801E-F397DFCB972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xdr:twoCellAnchor editAs="oneCell">
    <xdr:from>
      <xdr:col>0</xdr:col>
      <xdr:colOff>0</xdr:colOff>
      <xdr:row>97</xdr:row>
      <xdr:rowOff>152400</xdr:rowOff>
    </xdr:from>
    <xdr:to>
      <xdr:col>14</xdr:col>
      <xdr:colOff>137077</xdr:colOff>
      <xdr:row>122</xdr:row>
      <xdr:rowOff>122582</xdr:rowOff>
    </xdr:to>
    <xdr:pic>
      <xdr:nvPicPr>
        <xdr:cNvPr id="10" name="Picture 9">
          <a:extLst>
            <a:ext uri="{FF2B5EF4-FFF2-40B4-BE49-F238E27FC236}">
              <a16:creationId xmlns:a16="http://schemas.microsoft.com/office/drawing/2014/main" id="{BF8F1141-266D-4C2D-805F-53439C9FB6C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18640425"/>
          <a:ext cx="10947952" cy="4490747"/>
        </a:xfrm>
        <a:prstGeom prst="rect">
          <a:avLst/>
        </a:prstGeom>
      </xdr:spPr>
    </xdr:pic>
    <xdr:clientData/>
  </xdr:twoCellAnchor>
  <xdr:twoCellAnchor editAs="oneCell">
    <xdr:from>
      <xdr:col>0</xdr:col>
      <xdr:colOff>0</xdr:colOff>
      <xdr:row>129</xdr:row>
      <xdr:rowOff>133350</xdr:rowOff>
    </xdr:from>
    <xdr:to>
      <xdr:col>14</xdr:col>
      <xdr:colOff>137077</xdr:colOff>
      <xdr:row>162</xdr:row>
      <xdr:rowOff>35367</xdr:rowOff>
    </xdr:to>
    <xdr:pic>
      <xdr:nvPicPr>
        <xdr:cNvPr id="11" name="Picture 10">
          <a:extLst>
            <a:ext uri="{FF2B5EF4-FFF2-40B4-BE49-F238E27FC236}">
              <a16:creationId xmlns:a16="http://schemas.microsoft.com/office/drawing/2014/main" id="{6D45E643-0A08-4311-8F42-51FC99F2D77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24431625"/>
          <a:ext cx="10953667" cy="5874192"/>
        </a:xfrm>
        <a:prstGeom prst="rect">
          <a:avLst/>
        </a:prstGeom>
      </xdr:spPr>
    </xdr:pic>
    <xdr:clientData/>
  </xdr:twoCellAnchor>
  <xdr:twoCellAnchor editAs="oneCell">
    <xdr:from>
      <xdr:col>0</xdr:col>
      <xdr:colOff>0</xdr:colOff>
      <xdr:row>4</xdr:row>
      <xdr:rowOff>104774</xdr:rowOff>
    </xdr:from>
    <xdr:to>
      <xdr:col>3</xdr:col>
      <xdr:colOff>320385</xdr:colOff>
      <xdr:row>40</xdr:row>
      <xdr:rowOff>129540</xdr:rowOff>
    </xdr:to>
    <xdr:pic>
      <xdr:nvPicPr>
        <xdr:cNvPr id="12" name="Slika 28">
          <a:extLst>
            <a:ext uri="{FF2B5EF4-FFF2-40B4-BE49-F238E27FC236}">
              <a16:creationId xmlns:a16="http://schemas.microsoft.com/office/drawing/2014/main" id="{618A84FB-90ED-4D67-91FD-32C6C2E34E54}"/>
            </a:ext>
          </a:extLst>
        </xdr:cNvPr>
        <xdr:cNvPicPr>
          <a:picLocks noChangeAspect="1"/>
        </xdr:cNvPicPr>
      </xdr:nvPicPr>
      <xdr:blipFill rotWithShape="1">
        <a:blip xmlns:r="http://schemas.openxmlformats.org/officeDocument/2006/relationships" r:embed="rId5"/>
        <a:srcRect l="33794" t="8570" r="33707" b="248"/>
        <a:stretch/>
      </xdr:blipFill>
      <xdr:spPr>
        <a:xfrm>
          <a:off x="0" y="1009649"/>
          <a:ext cx="3587460" cy="6553201"/>
        </a:xfrm>
        <a:prstGeom prst="rect">
          <a:avLst/>
        </a:prstGeom>
        <a:ln>
          <a:solidFill>
            <a:schemeClr val="bg2"/>
          </a:solidFill>
        </a:ln>
      </xdr:spPr>
    </xdr:pic>
    <xdr:clientData/>
  </xdr:twoCellAnchor>
  <xdr:twoCellAnchor editAs="oneCell">
    <xdr:from>
      <xdr:col>5</xdr:col>
      <xdr:colOff>57150</xdr:colOff>
      <xdr:row>7</xdr:row>
      <xdr:rowOff>133350</xdr:rowOff>
    </xdr:from>
    <xdr:to>
      <xdr:col>12</xdr:col>
      <xdr:colOff>599395</xdr:colOff>
      <xdr:row>11</xdr:row>
      <xdr:rowOff>15293</xdr:rowOff>
    </xdr:to>
    <xdr:pic>
      <xdr:nvPicPr>
        <xdr:cNvPr id="6" name="Picture 5">
          <a:extLst>
            <a:ext uri="{FF2B5EF4-FFF2-40B4-BE49-F238E27FC236}">
              <a16:creationId xmlns:a16="http://schemas.microsoft.com/office/drawing/2014/main" id="{096DF9C0-B563-4B5E-A713-204B00F0CD24}"/>
            </a:ext>
          </a:extLst>
        </xdr:cNvPr>
        <xdr:cNvPicPr>
          <a:picLocks noChangeAspect="1"/>
        </xdr:cNvPicPr>
      </xdr:nvPicPr>
      <xdr:blipFill>
        <a:blip xmlns:r="http://schemas.openxmlformats.org/officeDocument/2006/relationships" r:embed="rId6"/>
        <a:stretch>
          <a:fillRect/>
        </a:stretch>
      </xdr:blipFill>
      <xdr:spPr>
        <a:xfrm>
          <a:off x="4695825" y="1590675"/>
          <a:ext cx="5346655" cy="609653"/>
        </a:xfrm>
        <a:prstGeom prst="rect">
          <a:avLst/>
        </a:prstGeom>
      </xdr:spPr>
    </xdr:pic>
    <xdr:clientData/>
  </xdr:twoCellAnchor>
  <xdr:twoCellAnchor editAs="oneCell">
    <xdr:from>
      <xdr:col>5</xdr:col>
      <xdr:colOff>28575</xdr:colOff>
      <xdr:row>15</xdr:row>
      <xdr:rowOff>123825</xdr:rowOff>
    </xdr:from>
    <xdr:to>
      <xdr:col>12</xdr:col>
      <xdr:colOff>581036</xdr:colOff>
      <xdr:row>19</xdr:row>
      <xdr:rowOff>15241</xdr:rowOff>
    </xdr:to>
    <xdr:pic>
      <xdr:nvPicPr>
        <xdr:cNvPr id="8" name="Picture 7">
          <a:extLst>
            <a:ext uri="{FF2B5EF4-FFF2-40B4-BE49-F238E27FC236}">
              <a16:creationId xmlns:a16="http://schemas.microsoft.com/office/drawing/2014/main" id="{CDCD6B00-FCAF-453B-BBB4-138F68DFB70D}"/>
            </a:ext>
          </a:extLst>
        </xdr:cNvPr>
        <xdr:cNvPicPr>
          <a:picLocks noChangeAspect="1"/>
        </xdr:cNvPicPr>
      </xdr:nvPicPr>
      <xdr:blipFill>
        <a:blip xmlns:r="http://schemas.openxmlformats.org/officeDocument/2006/relationships" r:embed="rId7"/>
        <a:stretch>
          <a:fillRect/>
        </a:stretch>
      </xdr:blipFill>
      <xdr:spPr>
        <a:xfrm>
          <a:off x="4667250" y="3028950"/>
          <a:ext cx="5349251" cy="609601"/>
        </a:xfrm>
        <a:prstGeom prst="rect">
          <a:avLst/>
        </a:prstGeom>
      </xdr:spPr>
    </xdr:pic>
    <xdr:clientData/>
  </xdr:twoCellAnchor>
  <xdr:twoCellAnchor editAs="oneCell">
    <xdr:from>
      <xdr:col>5</xdr:col>
      <xdr:colOff>38100</xdr:colOff>
      <xdr:row>19</xdr:row>
      <xdr:rowOff>104775</xdr:rowOff>
    </xdr:from>
    <xdr:to>
      <xdr:col>12</xdr:col>
      <xdr:colOff>586751</xdr:colOff>
      <xdr:row>23</xdr:row>
      <xdr:rowOff>1</xdr:rowOff>
    </xdr:to>
    <xdr:pic>
      <xdr:nvPicPr>
        <xdr:cNvPr id="13" name="Picture 12">
          <a:extLst>
            <a:ext uri="{FF2B5EF4-FFF2-40B4-BE49-F238E27FC236}">
              <a16:creationId xmlns:a16="http://schemas.microsoft.com/office/drawing/2014/main" id="{161339A9-4A66-4797-BD82-2EBEDD302388}"/>
            </a:ext>
          </a:extLst>
        </xdr:cNvPr>
        <xdr:cNvPicPr>
          <a:picLocks noChangeAspect="1"/>
        </xdr:cNvPicPr>
      </xdr:nvPicPr>
      <xdr:blipFill>
        <a:blip xmlns:r="http://schemas.openxmlformats.org/officeDocument/2006/relationships" r:embed="rId8"/>
        <a:stretch>
          <a:fillRect/>
        </a:stretch>
      </xdr:blipFill>
      <xdr:spPr>
        <a:xfrm>
          <a:off x="4676775" y="3733800"/>
          <a:ext cx="5349251" cy="609601"/>
        </a:xfrm>
        <a:prstGeom prst="rect">
          <a:avLst/>
        </a:prstGeom>
      </xdr:spPr>
    </xdr:pic>
    <xdr:clientData/>
  </xdr:twoCellAnchor>
  <xdr:twoCellAnchor editAs="oneCell">
    <xdr:from>
      <xdr:col>5</xdr:col>
      <xdr:colOff>19050</xdr:colOff>
      <xdr:row>24</xdr:row>
      <xdr:rowOff>66675</xdr:rowOff>
    </xdr:from>
    <xdr:to>
      <xdr:col>12</xdr:col>
      <xdr:colOff>567701</xdr:colOff>
      <xdr:row>27</xdr:row>
      <xdr:rowOff>133351</xdr:rowOff>
    </xdr:to>
    <xdr:pic>
      <xdr:nvPicPr>
        <xdr:cNvPr id="14" name="Picture 13">
          <a:extLst>
            <a:ext uri="{FF2B5EF4-FFF2-40B4-BE49-F238E27FC236}">
              <a16:creationId xmlns:a16="http://schemas.microsoft.com/office/drawing/2014/main" id="{A79F88E7-5908-4156-9DDA-9B2A4219AC77}"/>
            </a:ext>
          </a:extLst>
        </xdr:cNvPr>
        <xdr:cNvPicPr>
          <a:picLocks noChangeAspect="1"/>
        </xdr:cNvPicPr>
      </xdr:nvPicPr>
      <xdr:blipFill>
        <a:blip xmlns:r="http://schemas.openxmlformats.org/officeDocument/2006/relationships" r:embed="rId9"/>
        <a:stretch>
          <a:fillRect/>
        </a:stretch>
      </xdr:blipFill>
      <xdr:spPr>
        <a:xfrm>
          <a:off x="4657725" y="4600575"/>
          <a:ext cx="5349251" cy="609601"/>
        </a:xfrm>
        <a:prstGeom prst="rect">
          <a:avLst/>
        </a:prstGeom>
      </xdr:spPr>
    </xdr:pic>
    <xdr:clientData/>
  </xdr:twoCellAnchor>
  <xdr:twoCellAnchor editAs="oneCell">
    <xdr:from>
      <xdr:col>5</xdr:col>
      <xdr:colOff>38100</xdr:colOff>
      <xdr:row>28</xdr:row>
      <xdr:rowOff>0</xdr:rowOff>
    </xdr:from>
    <xdr:to>
      <xdr:col>12</xdr:col>
      <xdr:colOff>586751</xdr:colOff>
      <xdr:row>31</xdr:row>
      <xdr:rowOff>62866</xdr:rowOff>
    </xdr:to>
    <xdr:pic>
      <xdr:nvPicPr>
        <xdr:cNvPr id="15" name="Picture 14">
          <a:extLst>
            <a:ext uri="{FF2B5EF4-FFF2-40B4-BE49-F238E27FC236}">
              <a16:creationId xmlns:a16="http://schemas.microsoft.com/office/drawing/2014/main" id="{43669A3C-ED64-4C17-8F08-691C3C6EEBA8}"/>
            </a:ext>
          </a:extLst>
        </xdr:cNvPr>
        <xdr:cNvPicPr>
          <a:picLocks noChangeAspect="1"/>
        </xdr:cNvPicPr>
      </xdr:nvPicPr>
      <xdr:blipFill>
        <a:blip xmlns:r="http://schemas.openxmlformats.org/officeDocument/2006/relationships" r:embed="rId10"/>
        <a:stretch>
          <a:fillRect/>
        </a:stretch>
      </xdr:blipFill>
      <xdr:spPr>
        <a:xfrm>
          <a:off x="4676775" y="5257800"/>
          <a:ext cx="5349251" cy="609601"/>
        </a:xfrm>
        <a:prstGeom prst="rect">
          <a:avLst/>
        </a:prstGeom>
      </xdr:spPr>
    </xdr:pic>
    <xdr:clientData/>
  </xdr:twoCellAnchor>
  <xdr:twoCellAnchor editAs="oneCell">
    <xdr:from>
      <xdr:col>5</xdr:col>
      <xdr:colOff>28575</xdr:colOff>
      <xdr:row>32</xdr:row>
      <xdr:rowOff>0</xdr:rowOff>
    </xdr:from>
    <xdr:to>
      <xdr:col>12</xdr:col>
      <xdr:colOff>581036</xdr:colOff>
      <xdr:row>35</xdr:row>
      <xdr:rowOff>62866</xdr:rowOff>
    </xdr:to>
    <xdr:pic>
      <xdr:nvPicPr>
        <xdr:cNvPr id="16" name="Picture 15">
          <a:extLst>
            <a:ext uri="{FF2B5EF4-FFF2-40B4-BE49-F238E27FC236}">
              <a16:creationId xmlns:a16="http://schemas.microsoft.com/office/drawing/2014/main" id="{C8BB672D-EFDF-45E0-9DD5-D5B783AAEE40}"/>
            </a:ext>
          </a:extLst>
        </xdr:cNvPr>
        <xdr:cNvPicPr>
          <a:picLocks noChangeAspect="1"/>
        </xdr:cNvPicPr>
      </xdr:nvPicPr>
      <xdr:blipFill>
        <a:blip xmlns:r="http://schemas.openxmlformats.org/officeDocument/2006/relationships" r:embed="rId11"/>
        <a:stretch>
          <a:fillRect/>
        </a:stretch>
      </xdr:blipFill>
      <xdr:spPr>
        <a:xfrm>
          <a:off x="4667250" y="5981700"/>
          <a:ext cx="5349251" cy="609601"/>
        </a:xfrm>
        <a:prstGeom prst="rect">
          <a:avLst/>
        </a:prstGeom>
      </xdr:spPr>
    </xdr:pic>
    <xdr:clientData/>
  </xdr:twoCellAnchor>
  <xdr:twoCellAnchor editAs="oneCell">
    <xdr:from>
      <xdr:col>5</xdr:col>
      <xdr:colOff>28575</xdr:colOff>
      <xdr:row>36</xdr:row>
      <xdr:rowOff>38100</xdr:rowOff>
    </xdr:from>
    <xdr:to>
      <xdr:col>12</xdr:col>
      <xdr:colOff>581036</xdr:colOff>
      <xdr:row>39</xdr:row>
      <xdr:rowOff>100966</xdr:rowOff>
    </xdr:to>
    <xdr:pic>
      <xdr:nvPicPr>
        <xdr:cNvPr id="17" name="Picture 16">
          <a:extLst>
            <a:ext uri="{FF2B5EF4-FFF2-40B4-BE49-F238E27FC236}">
              <a16:creationId xmlns:a16="http://schemas.microsoft.com/office/drawing/2014/main" id="{DB91641C-B542-44CC-9929-64FCB13EF852}"/>
            </a:ext>
          </a:extLst>
        </xdr:cNvPr>
        <xdr:cNvPicPr>
          <a:picLocks noChangeAspect="1"/>
        </xdr:cNvPicPr>
      </xdr:nvPicPr>
      <xdr:blipFill>
        <a:blip xmlns:r="http://schemas.openxmlformats.org/officeDocument/2006/relationships" r:embed="rId12"/>
        <a:stretch>
          <a:fillRect/>
        </a:stretch>
      </xdr:blipFill>
      <xdr:spPr>
        <a:xfrm>
          <a:off x="4667250" y="6743700"/>
          <a:ext cx="5349251" cy="609601"/>
        </a:xfrm>
        <a:prstGeom prst="rect">
          <a:avLst/>
        </a:prstGeom>
      </xdr:spPr>
    </xdr:pic>
    <xdr:clientData/>
  </xdr:twoCellAnchor>
  <xdr:twoCellAnchor editAs="oneCell">
    <xdr:from>
      <xdr:col>5</xdr:col>
      <xdr:colOff>38100</xdr:colOff>
      <xdr:row>39</xdr:row>
      <xdr:rowOff>161925</xdr:rowOff>
    </xdr:from>
    <xdr:to>
      <xdr:col>12</xdr:col>
      <xdr:colOff>586751</xdr:colOff>
      <xdr:row>43</xdr:row>
      <xdr:rowOff>53341</xdr:rowOff>
    </xdr:to>
    <xdr:pic>
      <xdr:nvPicPr>
        <xdr:cNvPr id="18" name="Picture 17">
          <a:extLst>
            <a:ext uri="{FF2B5EF4-FFF2-40B4-BE49-F238E27FC236}">
              <a16:creationId xmlns:a16="http://schemas.microsoft.com/office/drawing/2014/main" id="{CFDCE155-D6B9-4689-8AE1-8C98EF26D44E}"/>
            </a:ext>
          </a:extLst>
        </xdr:cNvPr>
        <xdr:cNvPicPr>
          <a:picLocks noChangeAspect="1"/>
        </xdr:cNvPicPr>
      </xdr:nvPicPr>
      <xdr:blipFill>
        <a:blip xmlns:r="http://schemas.openxmlformats.org/officeDocument/2006/relationships" r:embed="rId13"/>
        <a:stretch>
          <a:fillRect/>
        </a:stretch>
      </xdr:blipFill>
      <xdr:spPr>
        <a:xfrm>
          <a:off x="4676775" y="7410450"/>
          <a:ext cx="5349251" cy="609601"/>
        </a:xfrm>
        <a:prstGeom prst="rect">
          <a:avLst/>
        </a:prstGeom>
      </xdr:spPr>
    </xdr:pic>
    <xdr:clientData/>
  </xdr:twoCellAnchor>
  <xdr:twoCellAnchor editAs="oneCell">
    <xdr:from>
      <xdr:col>5</xdr:col>
      <xdr:colOff>38100</xdr:colOff>
      <xdr:row>11</xdr:row>
      <xdr:rowOff>104775</xdr:rowOff>
    </xdr:from>
    <xdr:to>
      <xdr:col>12</xdr:col>
      <xdr:colOff>586751</xdr:colOff>
      <xdr:row>15</xdr:row>
      <xdr:rowOff>1</xdr:rowOff>
    </xdr:to>
    <xdr:pic>
      <xdr:nvPicPr>
        <xdr:cNvPr id="19" name="Picture 18">
          <a:extLst>
            <a:ext uri="{FF2B5EF4-FFF2-40B4-BE49-F238E27FC236}">
              <a16:creationId xmlns:a16="http://schemas.microsoft.com/office/drawing/2014/main" id="{13CAB6FC-D070-4D01-B985-E07ED164757D}"/>
            </a:ext>
          </a:extLst>
        </xdr:cNvPr>
        <xdr:cNvPicPr>
          <a:picLocks noChangeAspect="1"/>
        </xdr:cNvPicPr>
      </xdr:nvPicPr>
      <xdr:blipFill>
        <a:blip xmlns:r="http://schemas.openxmlformats.org/officeDocument/2006/relationships" r:embed="rId14"/>
        <a:stretch>
          <a:fillRect/>
        </a:stretch>
      </xdr:blipFill>
      <xdr:spPr>
        <a:xfrm>
          <a:off x="4676775" y="2286000"/>
          <a:ext cx="5349251" cy="6096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412935</xdr:colOff>
      <xdr:row>3</xdr:row>
      <xdr:rowOff>151840</xdr:rowOff>
    </xdr:from>
    <xdr:to>
      <xdr:col>5</xdr:col>
      <xdr:colOff>476250</xdr:colOff>
      <xdr:row>18</xdr:row>
      <xdr:rowOff>19498</xdr:rowOff>
    </xdr:to>
    <xdr:pic>
      <xdr:nvPicPr>
        <xdr:cNvPr id="3" name="Picture 2">
          <a:extLst>
            <a:ext uri="{FF2B5EF4-FFF2-40B4-BE49-F238E27FC236}">
              <a16:creationId xmlns:a16="http://schemas.microsoft.com/office/drawing/2014/main" id="{BFFE3BC8-FCC6-472D-A6BC-C2268C195C9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t="56442" r="72023" b="225"/>
        <a:stretch>
          <a:fillRect/>
        </a:stretch>
      </xdr:blipFill>
      <xdr:spPr>
        <a:xfrm>
          <a:off x="3641910" y="885265"/>
          <a:ext cx="1596840" cy="2673723"/>
        </a:xfrm>
        <a:prstGeom prst="rect">
          <a:avLst/>
        </a:prstGeom>
      </xdr:spPr>
    </xdr:pic>
    <xdr:clientData/>
  </xdr:twoCellAnchor>
  <xdr:twoCellAnchor editAs="oneCell">
    <xdr:from>
      <xdr:col>0</xdr:col>
      <xdr:colOff>0</xdr:colOff>
      <xdr:row>0</xdr:row>
      <xdr:rowOff>0</xdr:rowOff>
    </xdr:from>
    <xdr:to>
      <xdr:col>1</xdr:col>
      <xdr:colOff>325979</xdr:colOff>
      <xdr:row>3</xdr:row>
      <xdr:rowOff>92316</xdr:rowOff>
    </xdr:to>
    <xdr:pic>
      <xdr:nvPicPr>
        <xdr:cNvPr id="4" name="Picture 3">
          <a:extLst>
            <a:ext uri="{FF2B5EF4-FFF2-40B4-BE49-F238E27FC236}">
              <a16:creationId xmlns:a16="http://schemas.microsoft.com/office/drawing/2014/main" id="{C6E3FA10-8BF9-4656-9736-CF7F2298532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xdr:twoCellAnchor editAs="oneCell">
    <xdr:from>
      <xdr:col>5</xdr:col>
      <xdr:colOff>741045</xdr:colOff>
      <xdr:row>9</xdr:row>
      <xdr:rowOff>60959</xdr:rowOff>
    </xdr:from>
    <xdr:to>
      <xdr:col>10</xdr:col>
      <xdr:colOff>740647</xdr:colOff>
      <xdr:row>13</xdr:row>
      <xdr:rowOff>129540</xdr:rowOff>
    </xdr:to>
    <xdr:pic>
      <xdr:nvPicPr>
        <xdr:cNvPr id="2" name="Picture 1">
          <a:extLst>
            <a:ext uri="{FF2B5EF4-FFF2-40B4-BE49-F238E27FC236}">
              <a16:creationId xmlns:a16="http://schemas.microsoft.com/office/drawing/2014/main" id="{EC4B474D-0249-45F2-AD38-EE5BF1D654B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7584" t="71870" r="328" b="15143"/>
        <a:stretch>
          <a:fillRect/>
        </a:stretch>
      </xdr:blipFill>
      <xdr:spPr>
        <a:xfrm>
          <a:off x="5513070" y="1870709"/>
          <a:ext cx="4133452" cy="76771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1344705</xdr:colOff>
      <xdr:row>68</xdr:row>
      <xdr:rowOff>1679</xdr:rowOff>
    </xdr:from>
    <xdr:to>
      <xdr:col>7</xdr:col>
      <xdr:colOff>256499</xdr:colOff>
      <xdr:row>90</xdr:row>
      <xdr:rowOff>17208</xdr:rowOff>
    </xdr:to>
    <xdr:graphicFrame macro="">
      <xdr:nvGraphicFramePr>
        <xdr:cNvPr id="5" name="Chart 4">
          <a:extLst>
            <a:ext uri="{FF2B5EF4-FFF2-40B4-BE49-F238E27FC236}">
              <a16:creationId xmlns:a16="http://schemas.microsoft.com/office/drawing/2014/main" id="{9444CC00-A6A2-444A-8614-101754207C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914400</xdr:colOff>
      <xdr:row>7</xdr:row>
      <xdr:rowOff>17791</xdr:rowOff>
    </xdr:from>
    <xdr:to>
      <xdr:col>16</xdr:col>
      <xdr:colOff>771525</xdr:colOff>
      <xdr:row>14</xdr:row>
      <xdr:rowOff>19050</xdr:rowOff>
    </xdr:to>
    <xdr:pic>
      <xdr:nvPicPr>
        <xdr:cNvPr id="3" name="Picture 2">
          <a:extLst>
            <a:ext uri="{FF2B5EF4-FFF2-40B4-BE49-F238E27FC236}">
              <a16:creationId xmlns:a16="http://schemas.microsoft.com/office/drawing/2014/main" id="{A931DF81-9998-406B-8D9C-B10AA9971C40}"/>
            </a:ext>
          </a:extLst>
        </xdr:cNvPr>
        <xdr:cNvPicPr>
          <a:picLocks noChangeAspect="1"/>
        </xdr:cNvPicPr>
      </xdr:nvPicPr>
      <xdr:blipFill rotWithShape="1">
        <a:blip xmlns:r="http://schemas.openxmlformats.org/officeDocument/2006/relationships" r:embed="rId2"/>
        <a:srcRect t="14170" r="51248" b="24737"/>
        <a:stretch>
          <a:fillRect/>
        </a:stretch>
      </xdr:blipFill>
      <xdr:spPr>
        <a:xfrm>
          <a:off x="12592050" y="1503691"/>
          <a:ext cx="2438400" cy="1315709"/>
        </a:xfrm>
        <a:prstGeom prst="rect">
          <a:avLst/>
        </a:prstGeom>
      </xdr:spPr>
    </xdr:pic>
    <xdr:clientData/>
  </xdr:twoCellAnchor>
  <xdr:twoCellAnchor editAs="oneCell">
    <xdr:from>
      <xdr:col>3</xdr:col>
      <xdr:colOff>266700</xdr:colOff>
      <xdr:row>4</xdr:row>
      <xdr:rowOff>0</xdr:rowOff>
    </xdr:from>
    <xdr:to>
      <xdr:col>6</xdr:col>
      <xdr:colOff>581025</xdr:colOff>
      <xdr:row>17</xdr:row>
      <xdr:rowOff>11962</xdr:rowOff>
    </xdr:to>
    <xdr:pic>
      <xdr:nvPicPr>
        <xdr:cNvPr id="4" name="Picture 3">
          <a:extLst>
            <a:ext uri="{FF2B5EF4-FFF2-40B4-BE49-F238E27FC236}">
              <a16:creationId xmlns:a16="http://schemas.microsoft.com/office/drawing/2014/main" id="{DCE71BCF-E787-48D5-BFC0-E4E3CC3B1D7B}"/>
            </a:ext>
          </a:extLst>
        </xdr:cNvPr>
        <xdr:cNvPicPr>
          <a:picLocks noChangeAspect="1"/>
        </xdr:cNvPicPr>
      </xdr:nvPicPr>
      <xdr:blipFill>
        <a:blip xmlns:r="http://schemas.openxmlformats.org/officeDocument/2006/relationships" r:embed="rId3"/>
        <a:stretch>
          <a:fillRect/>
        </a:stretch>
      </xdr:blipFill>
      <xdr:spPr>
        <a:xfrm>
          <a:off x="3533775" y="752475"/>
          <a:ext cx="2743200" cy="2450362"/>
        </a:xfrm>
        <a:prstGeom prst="rect">
          <a:avLst/>
        </a:prstGeom>
      </xdr:spPr>
    </xdr:pic>
    <xdr:clientData/>
  </xdr:twoCellAnchor>
  <xdr:twoCellAnchor editAs="oneCell">
    <xdr:from>
      <xdr:col>10</xdr:col>
      <xdr:colOff>342900</xdr:colOff>
      <xdr:row>4</xdr:row>
      <xdr:rowOff>145996</xdr:rowOff>
    </xdr:from>
    <xdr:to>
      <xdr:col>13</xdr:col>
      <xdr:colOff>523875</xdr:colOff>
      <xdr:row>17</xdr:row>
      <xdr:rowOff>72759</xdr:rowOff>
    </xdr:to>
    <xdr:pic>
      <xdr:nvPicPr>
        <xdr:cNvPr id="7" name="Picture 6">
          <a:extLst>
            <a:ext uri="{FF2B5EF4-FFF2-40B4-BE49-F238E27FC236}">
              <a16:creationId xmlns:a16="http://schemas.microsoft.com/office/drawing/2014/main" id="{AABDD70C-0E63-4464-ABD7-E42C4AFBD7C3}"/>
            </a:ext>
          </a:extLst>
        </xdr:cNvPr>
        <xdr:cNvPicPr>
          <a:picLocks noChangeAspect="1"/>
        </xdr:cNvPicPr>
      </xdr:nvPicPr>
      <xdr:blipFill>
        <a:blip xmlns:r="http://schemas.openxmlformats.org/officeDocument/2006/relationships" r:embed="rId4"/>
        <a:stretch>
          <a:fillRect/>
        </a:stretch>
      </xdr:blipFill>
      <xdr:spPr>
        <a:xfrm>
          <a:off x="9277350" y="898471"/>
          <a:ext cx="2819400" cy="2365163"/>
        </a:xfrm>
        <a:prstGeom prst="rect">
          <a:avLst/>
        </a:prstGeom>
      </xdr:spPr>
    </xdr:pic>
    <xdr:clientData/>
  </xdr:twoCellAnchor>
  <xdr:twoCellAnchor editAs="oneCell">
    <xdr:from>
      <xdr:col>17</xdr:col>
      <xdr:colOff>66675</xdr:colOff>
      <xdr:row>10</xdr:row>
      <xdr:rowOff>47625</xdr:rowOff>
    </xdr:from>
    <xdr:to>
      <xdr:col>21</xdr:col>
      <xdr:colOff>60081</xdr:colOff>
      <xdr:row>17</xdr:row>
      <xdr:rowOff>88950</xdr:rowOff>
    </xdr:to>
    <xdr:pic>
      <xdr:nvPicPr>
        <xdr:cNvPr id="8" name="Picture 7">
          <a:extLst>
            <a:ext uri="{FF2B5EF4-FFF2-40B4-BE49-F238E27FC236}">
              <a16:creationId xmlns:a16="http://schemas.microsoft.com/office/drawing/2014/main" id="{051D34F7-6F73-4822-9933-47FFE9EB828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5125700" y="1933575"/>
          <a:ext cx="4451106" cy="1346250"/>
        </a:xfrm>
        <a:prstGeom prst="rect">
          <a:avLst/>
        </a:prstGeom>
      </xdr:spPr>
    </xdr:pic>
    <xdr:clientData/>
  </xdr:twoCellAnchor>
  <xdr:twoCellAnchor editAs="oneCell">
    <xdr:from>
      <xdr:col>0</xdr:col>
      <xdr:colOff>0</xdr:colOff>
      <xdr:row>0</xdr:row>
      <xdr:rowOff>0</xdr:rowOff>
    </xdr:from>
    <xdr:to>
      <xdr:col>1</xdr:col>
      <xdr:colOff>323850</xdr:colOff>
      <xdr:row>3</xdr:row>
      <xdr:rowOff>113719</xdr:rowOff>
    </xdr:to>
    <xdr:pic>
      <xdr:nvPicPr>
        <xdr:cNvPr id="9" name="Picture 8">
          <a:extLst>
            <a:ext uri="{FF2B5EF4-FFF2-40B4-BE49-F238E27FC236}">
              <a16:creationId xmlns:a16="http://schemas.microsoft.com/office/drawing/2014/main" id="{41DD3563-E4A4-4DEF-86D0-B8E925BD5701}"/>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781051</xdr:colOff>
          <xdr:row>10</xdr:row>
          <xdr:rowOff>63015</xdr:rowOff>
        </xdr:from>
        <xdr:to>
          <xdr:col>10</xdr:col>
          <xdr:colOff>342900</xdr:colOff>
          <xdr:row>17</xdr:row>
          <xdr:rowOff>28576</xdr:rowOff>
        </xdr:to>
        <xdr:pic>
          <xdr:nvPicPr>
            <xdr:cNvPr id="2" name="Picture 1">
              <a:extLst>
                <a:ext uri="{FF2B5EF4-FFF2-40B4-BE49-F238E27FC236}">
                  <a16:creationId xmlns:a16="http://schemas.microsoft.com/office/drawing/2014/main" id="{BFD41D9C-C03E-0CBE-0BA7-EA1704FF87FF}"/>
                </a:ext>
              </a:extLst>
            </xdr:cNvPr>
            <xdr:cNvPicPr>
              <a:picLocks noChangeAspect="1" noChangeArrowheads="1"/>
              <a:extLst>
                <a:ext uri="{84589F7E-364E-4C9E-8A38-B11213B215E9}">
                  <a14:cameraTool cellRange="List_Values!$D$3:$E$8" spid="_x0000_s4319"/>
                </a:ext>
              </a:extLst>
            </xdr:cNvPicPr>
          </xdr:nvPicPr>
          <xdr:blipFill>
            <a:blip xmlns:r="http://schemas.openxmlformats.org/officeDocument/2006/relationships" r:embed="rId7"/>
            <a:srcRect/>
            <a:stretch>
              <a:fillRect/>
            </a:stretch>
          </xdr:blipFill>
          <xdr:spPr bwMode="auto">
            <a:xfrm>
              <a:off x="6477001" y="2110890"/>
              <a:ext cx="2905124" cy="1270486"/>
            </a:xfrm>
            <a:prstGeom prst="rect">
              <a:avLst/>
            </a:prstGeom>
            <a:solidFill>
              <a:srgbClr val="FFFFFF" mc:Ignorable="a14" a14:legacySpreadsheetColorIndex="9"/>
            </a:solidFill>
            <a:ln w="9525">
              <a:noFill/>
              <a:miter lim="800000"/>
              <a:headEnd/>
              <a:tailEnd/>
            </a:ln>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0</xdr:colOff>
      <xdr:row>67</xdr:row>
      <xdr:rowOff>0</xdr:rowOff>
    </xdr:from>
    <xdr:to>
      <xdr:col>7</xdr:col>
      <xdr:colOff>616500</xdr:colOff>
      <xdr:row>91</xdr:row>
      <xdr:rowOff>16941</xdr:rowOff>
    </xdr:to>
    <xdr:graphicFrame macro="">
      <xdr:nvGraphicFramePr>
        <xdr:cNvPr id="8" name="Chart 7">
          <a:extLst>
            <a:ext uri="{FF2B5EF4-FFF2-40B4-BE49-F238E27FC236}">
              <a16:creationId xmlns:a16="http://schemas.microsoft.com/office/drawing/2014/main" id="{1FC3022A-87FF-4DAE-8F90-E04D3A54F4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462328</xdr:colOff>
      <xdr:row>5</xdr:row>
      <xdr:rowOff>47625</xdr:rowOff>
    </xdr:from>
    <xdr:to>
      <xdr:col>18</xdr:col>
      <xdr:colOff>245534</xdr:colOff>
      <xdr:row>13</xdr:row>
      <xdr:rowOff>0</xdr:rowOff>
    </xdr:to>
    <xdr:pic>
      <xdr:nvPicPr>
        <xdr:cNvPr id="2" name="Picture 1">
          <a:extLst>
            <a:ext uri="{FF2B5EF4-FFF2-40B4-BE49-F238E27FC236}">
              <a16:creationId xmlns:a16="http://schemas.microsoft.com/office/drawing/2014/main" id="{A5901B03-3E89-444B-8B24-0D442EFDEA28}"/>
            </a:ext>
          </a:extLst>
        </xdr:cNvPr>
        <xdr:cNvPicPr>
          <a:picLocks noChangeAspect="1"/>
        </xdr:cNvPicPr>
      </xdr:nvPicPr>
      <xdr:blipFill rotWithShape="1">
        <a:blip xmlns:r="http://schemas.openxmlformats.org/officeDocument/2006/relationships" r:embed="rId2"/>
        <a:srcRect l="50869" t="6881" r="379" b="23599"/>
        <a:stretch>
          <a:fillRect/>
        </a:stretch>
      </xdr:blipFill>
      <xdr:spPr>
        <a:xfrm>
          <a:off x="13759228" y="1152525"/>
          <a:ext cx="2364481" cy="1457325"/>
        </a:xfrm>
        <a:prstGeom prst="rect">
          <a:avLst/>
        </a:prstGeom>
      </xdr:spPr>
    </xdr:pic>
    <xdr:clientData/>
  </xdr:twoCellAnchor>
  <xdr:twoCellAnchor editAs="oneCell">
    <xdr:from>
      <xdr:col>6</xdr:col>
      <xdr:colOff>806695</xdr:colOff>
      <xdr:row>4</xdr:row>
      <xdr:rowOff>16852</xdr:rowOff>
    </xdr:from>
    <xdr:to>
      <xdr:col>10</xdr:col>
      <xdr:colOff>69423</xdr:colOff>
      <xdr:row>9</xdr:row>
      <xdr:rowOff>16852</xdr:rowOff>
    </xdr:to>
    <xdr:pic>
      <xdr:nvPicPr>
        <xdr:cNvPr id="3" name="Picture 2">
          <a:extLst>
            <a:ext uri="{FF2B5EF4-FFF2-40B4-BE49-F238E27FC236}">
              <a16:creationId xmlns:a16="http://schemas.microsoft.com/office/drawing/2014/main" id="{5926C9DB-D217-4BB4-BE18-A91552927346}"/>
            </a:ext>
          </a:extLst>
        </xdr:cNvPr>
        <xdr:cNvPicPr>
          <a:picLocks noChangeAspect="1"/>
        </xdr:cNvPicPr>
      </xdr:nvPicPr>
      <xdr:blipFill rotWithShape="1">
        <a:blip xmlns:r="http://schemas.openxmlformats.org/officeDocument/2006/relationships" r:embed="rId3"/>
        <a:srcRect l="17940" t="11381" r="47444" b="72824"/>
        <a:stretch/>
      </xdr:blipFill>
      <xdr:spPr>
        <a:xfrm>
          <a:off x="6502645" y="931252"/>
          <a:ext cx="2501228" cy="952500"/>
        </a:xfrm>
        <a:prstGeom prst="rect">
          <a:avLst/>
        </a:prstGeom>
      </xdr:spPr>
    </xdr:pic>
    <xdr:clientData/>
  </xdr:twoCellAnchor>
  <xdr:twoCellAnchor editAs="oneCell">
    <xdr:from>
      <xdr:col>3</xdr:col>
      <xdr:colOff>219075</xdr:colOff>
      <xdr:row>3</xdr:row>
      <xdr:rowOff>171450</xdr:rowOff>
    </xdr:from>
    <xdr:to>
      <xdr:col>6</xdr:col>
      <xdr:colOff>519035</xdr:colOff>
      <xdr:row>17</xdr:row>
      <xdr:rowOff>0</xdr:rowOff>
    </xdr:to>
    <xdr:pic>
      <xdr:nvPicPr>
        <xdr:cNvPr id="5" name="Picture 4">
          <a:extLst>
            <a:ext uri="{FF2B5EF4-FFF2-40B4-BE49-F238E27FC236}">
              <a16:creationId xmlns:a16="http://schemas.microsoft.com/office/drawing/2014/main" id="{21187039-465F-477B-A8EB-F82E1522AE7D}"/>
            </a:ext>
          </a:extLst>
        </xdr:cNvPr>
        <xdr:cNvPicPr>
          <a:picLocks noChangeAspect="1"/>
        </xdr:cNvPicPr>
      </xdr:nvPicPr>
      <xdr:blipFill>
        <a:blip xmlns:r="http://schemas.openxmlformats.org/officeDocument/2006/relationships" r:embed="rId4"/>
        <a:stretch>
          <a:fillRect/>
        </a:stretch>
      </xdr:blipFill>
      <xdr:spPr>
        <a:xfrm>
          <a:off x="3486150" y="733425"/>
          <a:ext cx="2728835" cy="2447925"/>
        </a:xfrm>
        <a:prstGeom prst="rect">
          <a:avLst/>
        </a:prstGeom>
      </xdr:spPr>
    </xdr:pic>
    <xdr:clientData/>
  </xdr:twoCellAnchor>
  <xdr:twoCellAnchor editAs="oneCell">
    <xdr:from>
      <xdr:col>10</xdr:col>
      <xdr:colOff>295274</xdr:colOff>
      <xdr:row>5</xdr:row>
      <xdr:rowOff>96132</xdr:rowOff>
    </xdr:from>
    <xdr:to>
      <xdr:col>14</xdr:col>
      <xdr:colOff>470499</xdr:colOff>
      <xdr:row>17</xdr:row>
      <xdr:rowOff>54007</xdr:rowOff>
    </xdr:to>
    <xdr:pic>
      <xdr:nvPicPr>
        <xdr:cNvPr id="7" name="Picture 6">
          <a:extLst>
            <a:ext uri="{FF2B5EF4-FFF2-40B4-BE49-F238E27FC236}">
              <a16:creationId xmlns:a16="http://schemas.microsoft.com/office/drawing/2014/main" id="{CD974F86-906F-4F5C-B256-C3EF46FD26AA}"/>
            </a:ext>
          </a:extLst>
        </xdr:cNvPr>
        <xdr:cNvPicPr>
          <a:picLocks noChangeAspect="1"/>
        </xdr:cNvPicPr>
      </xdr:nvPicPr>
      <xdr:blipFill>
        <a:blip xmlns:r="http://schemas.openxmlformats.org/officeDocument/2006/relationships" r:embed="rId5"/>
        <a:stretch>
          <a:fillRect/>
        </a:stretch>
      </xdr:blipFill>
      <xdr:spPr>
        <a:xfrm>
          <a:off x="9229724" y="1029582"/>
          <a:ext cx="3575650" cy="2205775"/>
        </a:xfrm>
        <a:prstGeom prst="rect">
          <a:avLst/>
        </a:prstGeom>
      </xdr:spPr>
    </xdr:pic>
    <xdr:clientData/>
  </xdr:twoCellAnchor>
  <xdr:twoCellAnchor editAs="oneCell">
    <xdr:from>
      <xdr:col>0</xdr:col>
      <xdr:colOff>0</xdr:colOff>
      <xdr:row>0</xdr:row>
      <xdr:rowOff>0</xdr:rowOff>
    </xdr:from>
    <xdr:to>
      <xdr:col>1</xdr:col>
      <xdr:colOff>323850</xdr:colOff>
      <xdr:row>3</xdr:row>
      <xdr:rowOff>94669</xdr:rowOff>
    </xdr:to>
    <xdr:pic>
      <xdr:nvPicPr>
        <xdr:cNvPr id="10" name="Picture 9">
          <a:extLst>
            <a:ext uri="{FF2B5EF4-FFF2-40B4-BE49-F238E27FC236}">
              <a16:creationId xmlns:a16="http://schemas.microsoft.com/office/drawing/2014/main" id="{48080BBA-5717-4D0C-B40A-2FF2B590473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714375</xdr:colOff>
          <xdr:row>10</xdr:row>
          <xdr:rowOff>114300</xdr:rowOff>
        </xdr:from>
        <xdr:to>
          <xdr:col>10</xdr:col>
          <xdr:colOff>209550</xdr:colOff>
          <xdr:row>17</xdr:row>
          <xdr:rowOff>4882</xdr:rowOff>
        </xdr:to>
        <xdr:pic>
          <xdr:nvPicPr>
            <xdr:cNvPr id="4" name="Picture 3">
              <a:extLst>
                <a:ext uri="{FF2B5EF4-FFF2-40B4-BE49-F238E27FC236}">
                  <a16:creationId xmlns:a16="http://schemas.microsoft.com/office/drawing/2014/main" id="{9B54EC3E-115E-5AA5-2C67-022CD1B8F60A}"/>
                </a:ext>
              </a:extLst>
            </xdr:cNvPr>
            <xdr:cNvPicPr>
              <a:picLocks noChangeAspect="1" noChangeArrowheads="1"/>
              <a:extLst>
                <a:ext uri="{84589F7E-364E-4C9E-8A38-B11213B215E9}">
                  <a14:cameraTool cellRange="List_Values!$D$11:$E$16" spid="_x0000_s5319"/>
                </a:ext>
              </a:extLst>
            </xdr:cNvPicPr>
          </xdr:nvPicPr>
          <xdr:blipFill>
            <a:blip xmlns:r="http://schemas.openxmlformats.org/officeDocument/2006/relationships" r:embed="rId7"/>
            <a:srcRect/>
            <a:stretch>
              <a:fillRect/>
            </a:stretch>
          </xdr:blipFill>
          <xdr:spPr bwMode="auto">
            <a:xfrm>
              <a:off x="6410325" y="2162175"/>
              <a:ext cx="2733675" cy="1195507"/>
            </a:xfrm>
            <a:prstGeom prst="rect">
              <a:avLst/>
            </a:prstGeom>
            <a:solidFill>
              <a:srgbClr val="FFFFFF" mc:Ignorable="a14" a14:legacySpreadsheetColorIndex="9"/>
            </a:solidFill>
            <a:ln w="9525">
              <a:noFill/>
              <a:miter lim="800000"/>
              <a:headEnd/>
              <a:tailEnd/>
            </a:ln>
          </xdr:spPr>
        </xdr:pic>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0</xdr:colOff>
      <xdr:row>67</xdr:row>
      <xdr:rowOff>0</xdr:rowOff>
    </xdr:from>
    <xdr:to>
      <xdr:col>7</xdr:col>
      <xdr:colOff>256500</xdr:colOff>
      <xdr:row>89</xdr:row>
      <xdr:rowOff>15530</xdr:rowOff>
    </xdr:to>
    <xdr:graphicFrame macro="">
      <xdr:nvGraphicFramePr>
        <xdr:cNvPr id="16" name="Chart 15">
          <a:extLst>
            <a:ext uri="{FF2B5EF4-FFF2-40B4-BE49-F238E27FC236}">
              <a16:creationId xmlns:a16="http://schemas.microsoft.com/office/drawing/2014/main" id="{C9A22EBF-57FA-4C93-96DE-598DBC3F8C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402949</xdr:colOff>
      <xdr:row>6</xdr:row>
      <xdr:rowOff>84443</xdr:rowOff>
    </xdr:from>
    <xdr:to>
      <xdr:col>18</xdr:col>
      <xdr:colOff>485774</xdr:colOff>
      <xdr:row>14</xdr:row>
      <xdr:rowOff>0</xdr:rowOff>
    </xdr:to>
    <xdr:pic>
      <xdr:nvPicPr>
        <xdr:cNvPr id="2" name="Picture 1">
          <a:extLst>
            <a:ext uri="{FF2B5EF4-FFF2-40B4-BE49-F238E27FC236}">
              <a16:creationId xmlns:a16="http://schemas.microsoft.com/office/drawing/2014/main" id="{24C99FC3-4F6E-41AD-87A6-1BA7B04266EE}"/>
            </a:ext>
          </a:extLst>
        </xdr:cNvPr>
        <xdr:cNvPicPr>
          <a:picLocks noChangeAspect="1"/>
        </xdr:cNvPicPr>
      </xdr:nvPicPr>
      <xdr:blipFill rotWithShape="1">
        <a:blip xmlns:r="http://schemas.openxmlformats.org/officeDocument/2006/relationships" r:embed="rId2"/>
        <a:srcRect t="14170" r="51248" b="25431"/>
        <a:stretch>
          <a:fillRect/>
        </a:stretch>
      </xdr:blipFill>
      <xdr:spPr>
        <a:xfrm>
          <a:off x="13852249" y="1379843"/>
          <a:ext cx="2664100" cy="1420507"/>
        </a:xfrm>
        <a:prstGeom prst="rect">
          <a:avLst/>
        </a:prstGeom>
      </xdr:spPr>
    </xdr:pic>
    <xdr:clientData/>
  </xdr:twoCellAnchor>
  <xdr:twoCellAnchor editAs="oneCell">
    <xdr:from>
      <xdr:col>6</xdr:col>
      <xdr:colOff>780222</xdr:colOff>
      <xdr:row>4</xdr:row>
      <xdr:rowOff>26089</xdr:rowOff>
    </xdr:from>
    <xdr:to>
      <xdr:col>10</xdr:col>
      <xdr:colOff>202510</xdr:colOff>
      <xdr:row>9</xdr:row>
      <xdr:rowOff>105556</xdr:rowOff>
    </xdr:to>
    <xdr:pic>
      <xdr:nvPicPr>
        <xdr:cNvPr id="3" name="Picture 2">
          <a:extLst>
            <a:ext uri="{FF2B5EF4-FFF2-40B4-BE49-F238E27FC236}">
              <a16:creationId xmlns:a16="http://schemas.microsoft.com/office/drawing/2014/main" id="{4AA7633F-E276-4B2E-BDAE-157FD60593D2}"/>
            </a:ext>
          </a:extLst>
        </xdr:cNvPr>
        <xdr:cNvPicPr>
          <a:picLocks noChangeAspect="1"/>
        </xdr:cNvPicPr>
      </xdr:nvPicPr>
      <xdr:blipFill rotWithShape="1">
        <a:blip xmlns:r="http://schemas.openxmlformats.org/officeDocument/2006/relationships" r:embed="rId3"/>
        <a:srcRect l="1053" t="16222" r="62340" b="67875"/>
        <a:stretch/>
      </xdr:blipFill>
      <xdr:spPr>
        <a:xfrm>
          <a:off x="6476172" y="769039"/>
          <a:ext cx="2660788" cy="1031967"/>
        </a:xfrm>
        <a:prstGeom prst="rect">
          <a:avLst/>
        </a:prstGeom>
      </xdr:spPr>
    </xdr:pic>
    <xdr:clientData/>
  </xdr:twoCellAnchor>
  <xdr:twoCellAnchor editAs="oneCell">
    <xdr:from>
      <xdr:col>3</xdr:col>
      <xdr:colOff>219075</xdr:colOff>
      <xdr:row>4</xdr:row>
      <xdr:rowOff>9525</xdr:rowOff>
    </xdr:from>
    <xdr:to>
      <xdr:col>6</xdr:col>
      <xdr:colOff>503215</xdr:colOff>
      <xdr:row>17</xdr:row>
      <xdr:rowOff>17807</xdr:rowOff>
    </xdr:to>
    <xdr:pic>
      <xdr:nvPicPr>
        <xdr:cNvPr id="5" name="Picture 4">
          <a:extLst>
            <a:ext uri="{FF2B5EF4-FFF2-40B4-BE49-F238E27FC236}">
              <a16:creationId xmlns:a16="http://schemas.microsoft.com/office/drawing/2014/main" id="{A93EA009-9D5F-45FD-8D7F-F6106BA36384}"/>
            </a:ext>
          </a:extLst>
        </xdr:cNvPr>
        <xdr:cNvPicPr>
          <a:picLocks noChangeAspect="1"/>
        </xdr:cNvPicPr>
      </xdr:nvPicPr>
      <xdr:blipFill>
        <a:blip xmlns:r="http://schemas.openxmlformats.org/officeDocument/2006/relationships" r:embed="rId4"/>
        <a:stretch>
          <a:fillRect/>
        </a:stretch>
      </xdr:blipFill>
      <xdr:spPr>
        <a:xfrm>
          <a:off x="3486150" y="752475"/>
          <a:ext cx="2713015" cy="2446682"/>
        </a:xfrm>
        <a:prstGeom prst="rect">
          <a:avLst/>
        </a:prstGeom>
      </xdr:spPr>
    </xdr:pic>
    <xdr:clientData/>
  </xdr:twoCellAnchor>
  <xdr:twoCellAnchor editAs="oneCell">
    <xdr:from>
      <xdr:col>10</xdr:col>
      <xdr:colOff>537286</xdr:colOff>
      <xdr:row>4</xdr:row>
      <xdr:rowOff>158610</xdr:rowOff>
    </xdr:from>
    <xdr:to>
      <xdr:col>13</xdr:col>
      <xdr:colOff>683222</xdr:colOff>
      <xdr:row>17</xdr:row>
      <xdr:rowOff>73803</xdr:rowOff>
    </xdr:to>
    <xdr:pic>
      <xdr:nvPicPr>
        <xdr:cNvPr id="7" name="Picture 6">
          <a:extLst>
            <a:ext uri="{FF2B5EF4-FFF2-40B4-BE49-F238E27FC236}">
              <a16:creationId xmlns:a16="http://schemas.microsoft.com/office/drawing/2014/main" id="{BB9E235B-03FE-438C-A36B-DAC68BABCB4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9471736" y="1073010"/>
          <a:ext cx="2736736" cy="2353593"/>
        </a:xfrm>
        <a:prstGeom prst="rect">
          <a:avLst/>
        </a:prstGeom>
      </xdr:spPr>
    </xdr:pic>
    <xdr:clientData/>
  </xdr:twoCellAnchor>
  <xdr:twoCellAnchor editAs="oneCell">
    <xdr:from>
      <xdr:col>0</xdr:col>
      <xdr:colOff>0</xdr:colOff>
      <xdr:row>0</xdr:row>
      <xdr:rowOff>0</xdr:rowOff>
    </xdr:from>
    <xdr:to>
      <xdr:col>1</xdr:col>
      <xdr:colOff>323850</xdr:colOff>
      <xdr:row>3</xdr:row>
      <xdr:rowOff>94669</xdr:rowOff>
    </xdr:to>
    <xdr:pic>
      <xdr:nvPicPr>
        <xdr:cNvPr id="8" name="Picture 7">
          <a:extLst>
            <a:ext uri="{FF2B5EF4-FFF2-40B4-BE49-F238E27FC236}">
              <a16:creationId xmlns:a16="http://schemas.microsoft.com/office/drawing/2014/main" id="{236D3FF7-B248-4735-95E6-619E854534A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762001</xdr:colOff>
          <xdr:row>10</xdr:row>
          <xdr:rowOff>43380</xdr:rowOff>
        </xdr:from>
        <xdr:to>
          <xdr:col>10</xdr:col>
          <xdr:colOff>495301</xdr:colOff>
          <xdr:row>17</xdr:row>
          <xdr:rowOff>38100</xdr:rowOff>
        </xdr:to>
        <xdr:pic>
          <xdr:nvPicPr>
            <xdr:cNvPr id="4" name="Picture 3">
              <a:extLst>
                <a:ext uri="{FF2B5EF4-FFF2-40B4-BE49-F238E27FC236}">
                  <a16:creationId xmlns:a16="http://schemas.microsoft.com/office/drawing/2014/main" id="{A2E2899E-1A25-E894-CC5B-683ABF6CADD7}"/>
                </a:ext>
              </a:extLst>
            </xdr:cNvPr>
            <xdr:cNvPicPr>
              <a:picLocks noChangeAspect="1" noChangeArrowheads="1"/>
              <a:extLst>
                <a:ext uri="{84589F7E-364E-4C9E-8A38-B11213B215E9}">
                  <a14:cameraTool cellRange="List_Values!$D$19:$E$24" spid="_x0000_s6341"/>
                </a:ext>
              </a:extLst>
            </xdr:cNvPicPr>
          </xdr:nvPicPr>
          <xdr:blipFill>
            <a:blip xmlns:r="http://schemas.openxmlformats.org/officeDocument/2006/relationships" r:embed="rId7"/>
            <a:srcRect/>
            <a:stretch>
              <a:fillRect/>
            </a:stretch>
          </xdr:blipFill>
          <xdr:spPr bwMode="auto">
            <a:xfrm>
              <a:off x="6457951" y="2091255"/>
              <a:ext cx="2971800" cy="1299645"/>
            </a:xfrm>
            <a:prstGeom prst="rect">
              <a:avLst/>
            </a:prstGeom>
            <a:solidFill>
              <a:srgbClr val="FFFFFF" mc:Ignorable="a14" a14:legacySpreadsheetColorIndex="9"/>
            </a:solidFill>
            <a:ln w="9525">
              <a:noFill/>
              <a:miter lim="800000"/>
              <a:headEnd/>
              <a:tailEnd/>
            </a:ln>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xdr:col>
      <xdr:colOff>0</xdr:colOff>
      <xdr:row>67</xdr:row>
      <xdr:rowOff>0</xdr:rowOff>
    </xdr:from>
    <xdr:to>
      <xdr:col>7</xdr:col>
      <xdr:colOff>256500</xdr:colOff>
      <xdr:row>89</xdr:row>
      <xdr:rowOff>15530</xdr:rowOff>
    </xdr:to>
    <xdr:graphicFrame macro="">
      <xdr:nvGraphicFramePr>
        <xdr:cNvPr id="2" name="Chart 1">
          <a:extLst>
            <a:ext uri="{FF2B5EF4-FFF2-40B4-BE49-F238E27FC236}">
              <a16:creationId xmlns:a16="http://schemas.microsoft.com/office/drawing/2014/main" id="{7DF4A857-05D6-42B7-A2D4-E15A84CAD8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402949</xdr:colOff>
      <xdr:row>6</xdr:row>
      <xdr:rowOff>84443</xdr:rowOff>
    </xdr:from>
    <xdr:to>
      <xdr:col>18</xdr:col>
      <xdr:colOff>485774</xdr:colOff>
      <xdr:row>14</xdr:row>
      <xdr:rowOff>0</xdr:rowOff>
    </xdr:to>
    <xdr:pic>
      <xdr:nvPicPr>
        <xdr:cNvPr id="3" name="Picture 2">
          <a:extLst>
            <a:ext uri="{FF2B5EF4-FFF2-40B4-BE49-F238E27FC236}">
              <a16:creationId xmlns:a16="http://schemas.microsoft.com/office/drawing/2014/main" id="{8B44FDF6-1C0E-4BCD-9FC5-D03F45251C2D}"/>
            </a:ext>
          </a:extLst>
        </xdr:cNvPr>
        <xdr:cNvPicPr>
          <a:picLocks noChangeAspect="1"/>
        </xdr:cNvPicPr>
      </xdr:nvPicPr>
      <xdr:blipFill rotWithShape="1">
        <a:blip xmlns:r="http://schemas.openxmlformats.org/officeDocument/2006/relationships" r:embed="rId2"/>
        <a:srcRect t="14170" r="51248" b="25431"/>
        <a:stretch>
          <a:fillRect/>
        </a:stretch>
      </xdr:blipFill>
      <xdr:spPr>
        <a:xfrm>
          <a:off x="13852249" y="1379843"/>
          <a:ext cx="2664100" cy="1420507"/>
        </a:xfrm>
        <a:prstGeom prst="rect">
          <a:avLst/>
        </a:prstGeom>
      </xdr:spPr>
    </xdr:pic>
    <xdr:clientData/>
  </xdr:twoCellAnchor>
  <xdr:twoCellAnchor editAs="oneCell">
    <xdr:from>
      <xdr:col>7</xdr:col>
      <xdr:colOff>18222</xdr:colOff>
      <xdr:row>4</xdr:row>
      <xdr:rowOff>92764</xdr:rowOff>
    </xdr:from>
    <xdr:to>
      <xdr:col>10</xdr:col>
      <xdr:colOff>250135</xdr:colOff>
      <xdr:row>9</xdr:row>
      <xdr:rowOff>172231</xdr:rowOff>
    </xdr:to>
    <xdr:pic>
      <xdr:nvPicPr>
        <xdr:cNvPr id="4" name="Picture 3">
          <a:extLst>
            <a:ext uri="{FF2B5EF4-FFF2-40B4-BE49-F238E27FC236}">
              <a16:creationId xmlns:a16="http://schemas.microsoft.com/office/drawing/2014/main" id="{6A40AFFF-CE23-4B46-BB49-3DF3CC2AD744}"/>
            </a:ext>
          </a:extLst>
        </xdr:cNvPr>
        <xdr:cNvPicPr>
          <a:picLocks noChangeAspect="1"/>
        </xdr:cNvPicPr>
      </xdr:nvPicPr>
      <xdr:blipFill rotWithShape="1">
        <a:blip xmlns:r="http://schemas.openxmlformats.org/officeDocument/2006/relationships" r:embed="rId3"/>
        <a:srcRect l="1053" t="16222" r="62340" b="67875"/>
        <a:stretch/>
      </xdr:blipFill>
      <xdr:spPr>
        <a:xfrm>
          <a:off x="6523797" y="1007164"/>
          <a:ext cx="2660788" cy="1031967"/>
        </a:xfrm>
        <a:prstGeom prst="rect">
          <a:avLst/>
        </a:prstGeom>
      </xdr:spPr>
    </xdr:pic>
    <xdr:clientData/>
  </xdr:twoCellAnchor>
  <xdr:twoCellAnchor editAs="oneCell">
    <xdr:from>
      <xdr:col>3</xdr:col>
      <xdr:colOff>219075</xdr:colOff>
      <xdr:row>4</xdr:row>
      <xdr:rowOff>9525</xdr:rowOff>
    </xdr:from>
    <xdr:to>
      <xdr:col>6</xdr:col>
      <xdr:colOff>503215</xdr:colOff>
      <xdr:row>17</xdr:row>
      <xdr:rowOff>17807</xdr:rowOff>
    </xdr:to>
    <xdr:pic>
      <xdr:nvPicPr>
        <xdr:cNvPr id="5" name="Picture 4">
          <a:extLst>
            <a:ext uri="{FF2B5EF4-FFF2-40B4-BE49-F238E27FC236}">
              <a16:creationId xmlns:a16="http://schemas.microsoft.com/office/drawing/2014/main" id="{CF868C66-EBF3-43CF-A1FA-BE6BD9EFDC31}"/>
            </a:ext>
          </a:extLst>
        </xdr:cNvPr>
        <xdr:cNvPicPr>
          <a:picLocks noChangeAspect="1"/>
        </xdr:cNvPicPr>
      </xdr:nvPicPr>
      <xdr:blipFill>
        <a:blip xmlns:r="http://schemas.openxmlformats.org/officeDocument/2006/relationships" r:embed="rId4"/>
        <a:stretch>
          <a:fillRect/>
        </a:stretch>
      </xdr:blipFill>
      <xdr:spPr>
        <a:xfrm>
          <a:off x="3486150" y="923925"/>
          <a:ext cx="2713015" cy="2446682"/>
        </a:xfrm>
        <a:prstGeom prst="rect">
          <a:avLst/>
        </a:prstGeom>
      </xdr:spPr>
    </xdr:pic>
    <xdr:clientData/>
  </xdr:twoCellAnchor>
  <xdr:twoCellAnchor editAs="oneCell">
    <xdr:from>
      <xdr:col>10</xdr:col>
      <xdr:colOff>519650</xdr:colOff>
      <xdr:row>4</xdr:row>
      <xdr:rowOff>158610</xdr:rowOff>
    </xdr:from>
    <xdr:to>
      <xdr:col>13</xdr:col>
      <xdr:colOff>700859</xdr:colOff>
      <xdr:row>17</xdr:row>
      <xdr:rowOff>73803</xdr:rowOff>
    </xdr:to>
    <xdr:pic>
      <xdr:nvPicPr>
        <xdr:cNvPr id="7" name="Picture 6">
          <a:extLst>
            <a:ext uri="{FF2B5EF4-FFF2-40B4-BE49-F238E27FC236}">
              <a16:creationId xmlns:a16="http://schemas.microsoft.com/office/drawing/2014/main" id="{B422A1B3-5C3A-4B06-9D7D-A6E9D38705A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9454100" y="1073010"/>
          <a:ext cx="2772009" cy="2353593"/>
        </a:xfrm>
        <a:prstGeom prst="rect">
          <a:avLst/>
        </a:prstGeom>
      </xdr:spPr>
    </xdr:pic>
    <xdr:clientData/>
  </xdr:twoCellAnchor>
  <xdr:twoCellAnchor editAs="oneCell">
    <xdr:from>
      <xdr:col>0</xdr:col>
      <xdr:colOff>0</xdr:colOff>
      <xdr:row>0</xdr:row>
      <xdr:rowOff>0</xdr:rowOff>
    </xdr:from>
    <xdr:to>
      <xdr:col>1</xdr:col>
      <xdr:colOff>323850</xdr:colOff>
      <xdr:row>3</xdr:row>
      <xdr:rowOff>94669</xdr:rowOff>
    </xdr:to>
    <xdr:pic>
      <xdr:nvPicPr>
        <xdr:cNvPr id="8" name="Picture 7">
          <a:extLst>
            <a:ext uri="{FF2B5EF4-FFF2-40B4-BE49-F238E27FC236}">
              <a16:creationId xmlns:a16="http://schemas.microsoft.com/office/drawing/2014/main" id="{0CFBDB2C-1C24-4DC2-990D-10B96CF8310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752475</xdr:colOff>
          <xdr:row>11</xdr:row>
          <xdr:rowOff>76200</xdr:rowOff>
        </xdr:from>
        <xdr:to>
          <xdr:col>10</xdr:col>
          <xdr:colOff>495300</xdr:colOff>
          <xdr:row>17</xdr:row>
          <xdr:rowOff>40143</xdr:rowOff>
        </xdr:to>
        <xdr:pic>
          <xdr:nvPicPr>
            <xdr:cNvPr id="9" name="Picture 8">
              <a:extLst>
                <a:ext uri="{FF2B5EF4-FFF2-40B4-BE49-F238E27FC236}">
                  <a16:creationId xmlns:a16="http://schemas.microsoft.com/office/drawing/2014/main" id="{5147C64A-26A4-9983-4B06-92C4BC49D072}"/>
                </a:ext>
              </a:extLst>
            </xdr:cNvPr>
            <xdr:cNvPicPr>
              <a:picLocks noChangeAspect="1" noChangeArrowheads="1"/>
              <a:extLst>
                <a:ext uri="{84589F7E-364E-4C9E-8A38-B11213B215E9}">
                  <a14:cameraTool cellRange="List_Values!$D$27:$E$31" spid="_x0000_s10409"/>
                </a:ext>
              </a:extLst>
            </xdr:cNvPicPr>
          </xdr:nvPicPr>
          <xdr:blipFill>
            <a:blip xmlns:r="http://schemas.openxmlformats.org/officeDocument/2006/relationships" r:embed="rId7"/>
            <a:srcRect/>
            <a:stretch>
              <a:fillRect/>
            </a:stretch>
          </xdr:blipFill>
          <xdr:spPr bwMode="auto">
            <a:xfrm>
              <a:off x="6448425" y="2305050"/>
              <a:ext cx="2981325" cy="1087893"/>
            </a:xfrm>
            <a:prstGeom prst="rect">
              <a:avLst/>
            </a:prstGeom>
            <a:solidFill>
              <a:srgbClr val="FFFFFF" mc:Ignorable="a14" a14:legacySpreadsheetColorIndex="9"/>
            </a:solidFill>
            <a:ln w="9525">
              <a:noFill/>
              <a:miter lim="800000"/>
              <a:headEnd/>
              <a:tailEnd/>
            </a:ln>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1</xdr:colOff>
      <xdr:row>67</xdr:row>
      <xdr:rowOff>179293</xdr:rowOff>
    </xdr:from>
    <xdr:to>
      <xdr:col>7</xdr:col>
      <xdr:colOff>256501</xdr:colOff>
      <xdr:row>90</xdr:row>
      <xdr:rowOff>15529</xdr:rowOff>
    </xdr:to>
    <xdr:graphicFrame macro="">
      <xdr:nvGraphicFramePr>
        <xdr:cNvPr id="2" name="Chart 1">
          <a:extLst>
            <a:ext uri="{FF2B5EF4-FFF2-40B4-BE49-F238E27FC236}">
              <a16:creationId xmlns:a16="http://schemas.microsoft.com/office/drawing/2014/main" id="{24280FA7-6066-4040-9948-CF3801EBFA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15</xdr:col>
      <xdr:colOff>257270</xdr:colOff>
      <xdr:row>6</xdr:row>
      <xdr:rowOff>19980</xdr:rowOff>
    </xdr:from>
    <xdr:to>
      <xdr:col>18</xdr:col>
      <xdr:colOff>138416</xdr:colOff>
      <xdr:row>12</xdr:row>
      <xdr:rowOff>180976</xdr:rowOff>
    </xdr:to>
    <xdr:pic>
      <xdr:nvPicPr>
        <xdr:cNvPr id="5" name="Picture 4">
          <a:extLst>
            <a:ext uri="{FF2B5EF4-FFF2-40B4-BE49-F238E27FC236}">
              <a16:creationId xmlns:a16="http://schemas.microsoft.com/office/drawing/2014/main" id="{216821C8-4457-4ECE-9D0F-E81EC3A37EC8}"/>
            </a:ext>
          </a:extLst>
        </xdr:cNvPr>
        <xdr:cNvPicPr>
          <a:picLocks noChangeAspect="1"/>
        </xdr:cNvPicPr>
      </xdr:nvPicPr>
      <xdr:blipFill rotWithShape="1">
        <a:blip xmlns:r="http://schemas.openxmlformats.org/officeDocument/2006/relationships" r:embed="rId2"/>
        <a:srcRect t="14170" r="51248" b="26917"/>
        <a:stretch>
          <a:fillRect/>
        </a:stretch>
      </xdr:blipFill>
      <xdr:spPr>
        <a:xfrm>
          <a:off x="13706570" y="1315380"/>
          <a:ext cx="2462421" cy="1284946"/>
        </a:xfrm>
        <a:prstGeom prst="rect">
          <a:avLst/>
        </a:prstGeom>
      </xdr:spPr>
    </xdr:pic>
    <xdr:clientData/>
  </xdr:twoCellAnchor>
  <xdr:twoCellAnchor editAs="oneCell">
    <xdr:from>
      <xdr:col>7</xdr:col>
      <xdr:colOff>376545</xdr:colOff>
      <xdr:row>4</xdr:row>
      <xdr:rowOff>845</xdr:rowOff>
    </xdr:from>
    <xdr:to>
      <xdr:col>10</xdr:col>
      <xdr:colOff>330921</xdr:colOff>
      <xdr:row>8</xdr:row>
      <xdr:rowOff>187617</xdr:rowOff>
    </xdr:to>
    <xdr:pic>
      <xdr:nvPicPr>
        <xdr:cNvPr id="6" name="Picture 5">
          <a:extLst>
            <a:ext uri="{FF2B5EF4-FFF2-40B4-BE49-F238E27FC236}">
              <a16:creationId xmlns:a16="http://schemas.microsoft.com/office/drawing/2014/main" id="{53B5D611-50BC-4922-AFED-F4BC40328367}"/>
            </a:ext>
          </a:extLst>
        </xdr:cNvPr>
        <xdr:cNvPicPr>
          <a:picLocks noChangeAspect="1"/>
        </xdr:cNvPicPr>
      </xdr:nvPicPr>
      <xdr:blipFill>
        <a:blip xmlns:r="http://schemas.openxmlformats.org/officeDocument/2006/relationships" r:embed="rId3"/>
        <a:stretch>
          <a:fillRect/>
        </a:stretch>
      </xdr:blipFill>
      <xdr:spPr>
        <a:xfrm>
          <a:off x="6882120" y="915245"/>
          <a:ext cx="2383251" cy="948772"/>
        </a:xfrm>
        <a:prstGeom prst="rect">
          <a:avLst/>
        </a:prstGeom>
      </xdr:spPr>
    </xdr:pic>
    <xdr:clientData/>
  </xdr:twoCellAnchor>
  <xdr:twoCellAnchor editAs="oneCell">
    <xdr:from>
      <xdr:col>10</xdr:col>
      <xdr:colOff>741325</xdr:colOff>
      <xdr:row>4</xdr:row>
      <xdr:rowOff>55137</xdr:rowOff>
    </xdr:from>
    <xdr:to>
      <xdr:col>13</xdr:col>
      <xdr:colOff>805993</xdr:colOff>
      <xdr:row>17</xdr:row>
      <xdr:rowOff>58650</xdr:rowOff>
    </xdr:to>
    <xdr:pic>
      <xdr:nvPicPr>
        <xdr:cNvPr id="8" name="Picture 7">
          <a:extLst>
            <a:ext uri="{FF2B5EF4-FFF2-40B4-BE49-F238E27FC236}">
              <a16:creationId xmlns:a16="http://schemas.microsoft.com/office/drawing/2014/main" id="{3460F815-E9B6-46E7-BD0D-6BD452765A69}"/>
            </a:ext>
          </a:extLst>
        </xdr:cNvPr>
        <xdr:cNvPicPr>
          <a:picLocks noChangeAspect="1"/>
        </xdr:cNvPicPr>
      </xdr:nvPicPr>
      <xdr:blipFill>
        <a:blip xmlns:r="http://schemas.openxmlformats.org/officeDocument/2006/relationships" r:embed="rId4"/>
        <a:stretch>
          <a:fillRect/>
        </a:stretch>
      </xdr:blipFill>
      <xdr:spPr>
        <a:xfrm>
          <a:off x="9675775" y="798087"/>
          <a:ext cx="2655468" cy="2441913"/>
        </a:xfrm>
        <a:prstGeom prst="rect">
          <a:avLst/>
        </a:prstGeom>
      </xdr:spPr>
    </xdr:pic>
    <xdr:clientData/>
  </xdr:twoCellAnchor>
  <xdr:twoCellAnchor editAs="oneCell">
    <xdr:from>
      <xdr:col>3</xdr:col>
      <xdr:colOff>266700</xdr:colOff>
      <xdr:row>4</xdr:row>
      <xdr:rowOff>0</xdr:rowOff>
    </xdr:from>
    <xdr:to>
      <xdr:col>6</xdr:col>
      <xdr:colOff>607410</xdr:colOff>
      <xdr:row>17</xdr:row>
      <xdr:rowOff>25691</xdr:rowOff>
    </xdr:to>
    <xdr:pic>
      <xdr:nvPicPr>
        <xdr:cNvPr id="9" name="Picture 8">
          <a:extLst>
            <a:ext uri="{FF2B5EF4-FFF2-40B4-BE49-F238E27FC236}">
              <a16:creationId xmlns:a16="http://schemas.microsoft.com/office/drawing/2014/main" id="{87FD1E4E-4636-459F-8B45-31092DA5460A}"/>
            </a:ext>
          </a:extLst>
        </xdr:cNvPr>
        <xdr:cNvPicPr>
          <a:picLocks noChangeAspect="1"/>
        </xdr:cNvPicPr>
      </xdr:nvPicPr>
      <xdr:blipFill>
        <a:blip xmlns:r="http://schemas.openxmlformats.org/officeDocument/2006/relationships" r:embed="rId5"/>
        <a:stretch>
          <a:fillRect/>
        </a:stretch>
      </xdr:blipFill>
      <xdr:spPr>
        <a:xfrm>
          <a:off x="3533775" y="742950"/>
          <a:ext cx="2769585" cy="2464091"/>
        </a:xfrm>
        <a:prstGeom prst="rect">
          <a:avLst/>
        </a:prstGeom>
      </xdr:spPr>
    </xdr:pic>
    <xdr:clientData/>
  </xdr:twoCellAnchor>
  <xdr:twoCellAnchor editAs="oneCell">
    <xdr:from>
      <xdr:col>0</xdr:col>
      <xdr:colOff>0</xdr:colOff>
      <xdr:row>0</xdr:row>
      <xdr:rowOff>0</xdr:rowOff>
    </xdr:from>
    <xdr:to>
      <xdr:col>1</xdr:col>
      <xdr:colOff>323850</xdr:colOff>
      <xdr:row>3</xdr:row>
      <xdr:rowOff>94669</xdr:rowOff>
    </xdr:to>
    <xdr:pic>
      <xdr:nvPicPr>
        <xdr:cNvPr id="11" name="Picture 10">
          <a:extLst>
            <a:ext uri="{FF2B5EF4-FFF2-40B4-BE49-F238E27FC236}">
              <a16:creationId xmlns:a16="http://schemas.microsoft.com/office/drawing/2014/main" id="{3DD265F7-1FF5-4AA9-AD65-4DE2FAA0998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800100</xdr:colOff>
          <xdr:row>10</xdr:row>
          <xdr:rowOff>8278</xdr:rowOff>
        </xdr:from>
        <xdr:to>
          <xdr:col>10</xdr:col>
          <xdr:colOff>657225</xdr:colOff>
          <xdr:row>17</xdr:row>
          <xdr:rowOff>57150</xdr:rowOff>
        </xdr:to>
        <xdr:pic>
          <xdr:nvPicPr>
            <xdr:cNvPr id="3" name="Picture 2">
              <a:extLst>
                <a:ext uri="{FF2B5EF4-FFF2-40B4-BE49-F238E27FC236}">
                  <a16:creationId xmlns:a16="http://schemas.microsoft.com/office/drawing/2014/main" id="{C8B6856E-21FD-2F81-9A54-5F443400C299}"/>
                </a:ext>
              </a:extLst>
            </xdr:cNvPr>
            <xdr:cNvPicPr>
              <a:picLocks noChangeAspect="1" noChangeArrowheads="1"/>
              <a:extLst>
                <a:ext uri="{84589F7E-364E-4C9E-8A38-B11213B215E9}">
                  <a14:cameraTool cellRange="List_Values!$D$34:$E$39" spid="_x0000_s7681"/>
                </a:ext>
              </a:extLst>
            </xdr:cNvPicPr>
          </xdr:nvPicPr>
          <xdr:blipFill>
            <a:blip xmlns:r="http://schemas.openxmlformats.org/officeDocument/2006/relationships" r:embed="rId7"/>
            <a:srcRect/>
            <a:stretch>
              <a:fillRect/>
            </a:stretch>
          </xdr:blipFill>
          <xdr:spPr bwMode="auto">
            <a:xfrm>
              <a:off x="6496050" y="2056153"/>
              <a:ext cx="3095625" cy="1353797"/>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xdr:from>
      <xdr:col>11</xdr:col>
      <xdr:colOff>781050</xdr:colOff>
      <xdr:row>37</xdr:row>
      <xdr:rowOff>9525</xdr:rowOff>
    </xdr:from>
    <xdr:to>
      <xdr:col>19</xdr:col>
      <xdr:colOff>118981</xdr:colOff>
      <xdr:row>45</xdr:row>
      <xdr:rowOff>142875</xdr:rowOff>
    </xdr:to>
    <xdr:grpSp>
      <xdr:nvGrpSpPr>
        <xdr:cNvPr id="17" name="Group 16">
          <a:extLst>
            <a:ext uri="{FF2B5EF4-FFF2-40B4-BE49-F238E27FC236}">
              <a16:creationId xmlns:a16="http://schemas.microsoft.com/office/drawing/2014/main" id="{1CC38B57-0E19-4D90-954D-09298B04AD1E}"/>
            </a:ext>
          </a:extLst>
        </xdr:cNvPr>
        <xdr:cNvGrpSpPr/>
      </xdr:nvGrpSpPr>
      <xdr:grpSpPr>
        <a:xfrm>
          <a:off x="10629900" y="7248525"/>
          <a:ext cx="6481681" cy="1590675"/>
          <a:chOff x="10715625" y="7239000"/>
          <a:chExt cx="6481681" cy="1590675"/>
        </a:xfrm>
      </xdr:grpSpPr>
      <xdr:pic>
        <xdr:nvPicPr>
          <xdr:cNvPr id="18" name="Picture 17">
            <a:extLst>
              <a:ext uri="{FF2B5EF4-FFF2-40B4-BE49-F238E27FC236}">
                <a16:creationId xmlns:a16="http://schemas.microsoft.com/office/drawing/2014/main" id="{282B9D72-C52A-5CAB-F6F0-ECE29332A02A}"/>
              </a:ext>
            </a:extLst>
          </xdr:cNvPr>
          <xdr:cNvPicPr>
            <a:picLocks noChangeAspect="1"/>
          </xdr:cNvPicPr>
        </xdr:nvPicPr>
        <xdr:blipFill rotWithShape="1">
          <a:blip xmlns:r="http://schemas.openxmlformats.org/officeDocument/2006/relationships" r:embed="rId8"/>
          <a:srcRect t="15873" b="16375"/>
          <a:stretch>
            <a:fillRect/>
          </a:stretch>
        </xdr:blipFill>
        <xdr:spPr>
          <a:xfrm>
            <a:off x="10715625" y="7239000"/>
            <a:ext cx="6481681" cy="1590675"/>
          </a:xfrm>
          <a:prstGeom prst="rect">
            <a:avLst/>
          </a:prstGeom>
        </xdr:spPr>
      </xdr:pic>
      <mc:AlternateContent xmlns:mc="http://schemas.openxmlformats.org/markup-compatibility/2006" xmlns:a14="http://schemas.microsoft.com/office/drawing/2010/main">
        <mc:Choice Requires="a14">
          <xdr:pic>
            <xdr:nvPicPr>
              <xdr:cNvPr id="19" name="Picture 18">
                <a:extLst>
                  <a:ext uri="{FF2B5EF4-FFF2-40B4-BE49-F238E27FC236}">
                    <a16:creationId xmlns:a16="http://schemas.microsoft.com/office/drawing/2014/main" id="{D71FB0A9-D498-10FE-1EAF-DC9500481919}"/>
                  </a:ext>
                </a:extLst>
              </xdr:cNvPr>
              <xdr:cNvPicPr>
                <a:picLocks noChangeAspect="1" noChangeArrowheads="1"/>
                <a:extLst>
                  <a:ext uri="{84589F7E-364E-4C9E-8A38-B11213B215E9}">
                    <a14:cameraTool cellRange="List_Values!$G$49:$H$49" spid="_x0000_s7682"/>
                  </a:ext>
                </a:extLst>
              </xdr:cNvPicPr>
            </xdr:nvPicPr>
            <xdr:blipFill rotWithShape="1">
              <a:blip xmlns:r="http://schemas.openxmlformats.org/officeDocument/2006/relationships" r:embed="rId9"/>
              <a:srcRect r="23134" b="8023"/>
              <a:stretch>
                <a:fillRect/>
              </a:stretch>
            </xdr:blipFill>
            <xdr:spPr bwMode="auto">
              <a:xfrm>
                <a:off x="13030200" y="8067675"/>
                <a:ext cx="962043" cy="165579"/>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20" name="Picture 19">
                <a:extLst>
                  <a:ext uri="{FF2B5EF4-FFF2-40B4-BE49-F238E27FC236}">
                    <a16:creationId xmlns:a16="http://schemas.microsoft.com/office/drawing/2014/main" id="{21B61F4F-45C0-201F-2DF2-656F47495F23}"/>
                  </a:ext>
                </a:extLst>
              </xdr:cNvPr>
              <xdr:cNvPicPr>
                <a:picLocks noChangeAspect="1" noChangeArrowheads="1"/>
                <a:extLst>
                  <a:ext uri="{84589F7E-364E-4C9E-8A38-B11213B215E9}">
                    <a14:cameraTool cellRange="List_Values!$G$50:$H$50" spid="_x0000_s7683"/>
                  </a:ext>
                </a:extLst>
              </xdr:cNvPicPr>
            </xdr:nvPicPr>
            <xdr:blipFill rotWithShape="1">
              <a:blip xmlns:r="http://schemas.openxmlformats.org/officeDocument/2006/relationships" r:embed="rId10"/>
              <a:srcRect t="1" r="23896" b="4761"/>
              <a:stretch>
                <a:fillRect/>
              </a:stretch>
            </xdr:blipFill>
            <xdr:spPr bwMode="auto">
              <a:xfrm>
                <a:off x="13039726" y="8305801"/>
                <a:ext cx="952499" cy="171450"/>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21" name="Picture 20">
                <a:extLst>
                  <a:ext uri="{FF2B5EF4-FFF2-40B4-BE49-F238E27FC236}">
                    <a16:creationId xmlns:a16="http://schemas.microsoft.com/office/drawing/2014/main" id="{E746ABE9-0D7E-5E01-3C43-182515013608}"/>
                  </a:ext>
                </a:extLst>
              </xdr:cNvPr>
              <xdr:cNvPicPr>
                <a:picLocks noChangeAspect="1" noChangeArrowheads="1"/>
                <a:extLst>
                  <a:ext uri="{84589F7E-364E-4C9E-8A38-B11213B215E9}">
                    <a14:cameraTool cellRange="List_Values!$G$50:$H$50" spid="_x0000_s7684"/>
                  </a:ext>
                </a:extLst>
              </xdr:cNvPicPr>
            </xdr:nvPicPr>
            <xdr:blipFill rotWithShape="1">
              <a:blip xmlns:r="http://schemas.openxmlformats.org/officeDocument/2006/relationships" r:embed="rId10"/>
              <a:srcRect t="1" r="23896" b="4761"/>
              <a:stretch>
                <a:fillRect/>
              </a:stretch>
            </xdr:blipFill>
            <xdr:spPr bwMode="auto">
              <a:xfrm>
                <a:off x="13049251" y="8562976"/>
                <a:ext cx="952499" cy="171450"/>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22" name="Picture 21">
                <a:extLst>
                  <a:ext uri="{FF2B5EF4-FFF2-40B4-BE49-F238E27FC236}">
                    <a16:creationId xmlns:a16="http://schemas.microsoft.com/office/drawing/2014/main" id="{F7EBBCE4-3BF3-0F5B-55FD-F68C3E6FAC7D}"/>
                  </a:ext>
                </a:extLst>
              </xdr:cNvPr>
              <xdr:cNvPicPr>
                <a:picLocks noChangeAspect="1" noChangeArrowheads="1"/>
                <a:extLst>
                  <a:ext uri="{84589F7E-364E-4C9E-8A38-B11213B215E9}">
                    <a14:cameraTool cellRange="List_Values!$D$49" spid="_x0000_s7685"/>
                  </a:ext>
                </a:extLst>
              </xdr:cNvPicPr>
            </xdr:nvPicPr>
            <xdr:blipFill rotWithShape="1">
              <a:blip xmlns:r="http://schemas.openxmlformats.org/officeDocument/2006/relationships" r:embed="rId11"/>
              <a:srcRect r="3627" b="8237"/>
              <a:stretch>
                <a:fillRect/>
              </a:stretch>
            </xdr:blipFill>
            <xdr:spPr bwMode="auto">
              <a:xfrm>
                <a:off x="10887076" y="8181975"/>
                <a:ext cx="1771649" cy="219076"/>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23" name="Picture 22">
                <a:extLst>
                  <a:ext uri="{FF2B5EF4-FFF2-40B4-BE49-F238E27FC236}">
                    <a16:creationId xmlns:a16="http://schemas.microsoft.com/office/drawing/2014/main" id="{DAF32D27-058A-0EE2-707D-CB37F0D66B41}"/>
                  </a:ext>
                </a:extLst>
              </xdr:cNvPr>
              <xdr:cNvPicPr>
                <a:picLocks noChangeAspect="1" noChangeArrowheads="1"/>
                <a:extLst>
                  <a:ext uri="{84589F7E-364E-4C9E-8A38-B11213B215E9}">
                    <a14:cameraTool cellRange="List_Values!$D$50" spid="_x0000_s7686"/>
                  </a:ext>
                </a:extLst>
              </xdr:cNvPicPr>
            </xdr:nvPicPr>
            <xdr:blipFill rotWithShape="1">
              <a:blip xmlns:r="http://schemas.openxmlformats.org/officeDocument/2006/relationships" r:embed="rId12"/>
              <a:srcRect l="1" t="1" r="5084" b="4349"/>
              <a:stretch>
                <a:fillRect/>
              </a:stretch>
            </xdr:blipFill>
            <xdr:spPr bwMode="auto">
              <a:xfrm>
                <a:off x="10887074" y="8544048"/>
                <a:ext cx="1600201" cy="209427"/>
              </a:xfrm>
              <a:prstGeom prst="rect">
                <a:avLst/>
              </a:prstGeom>
              <a:noFill/>
              <a:extLst>
                <a:ext uri="{909E8E84-426E-40DD-AFC4-6F175D3DCCD1}">
                  <a14:hiddenFill>
                    <a:solidFill>
                      <a:srgbClr val="FFFFFF"/>
                    </a:solidFill>
                  </a14:hiddenFill>
                </a:ext>
              </a:extLst>
            </xdr:spPr>
          </xdr:pic>
        </mc:Choice>
        <mc:Fallback xmlns=""/>
      </mc:AlternateContent>
    </xdr:grp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1359</xdr:colOff>
      <xdr:row>66</xdr:row>
      <xdr:rowOff>179293</xdr:rowOff>
    </xdr:from>
    <xdr:to>
      <xdr:col>7</xdr:col>
      <xdr:colOff>617859</xdr:colOff>
      <xdr:row>91</xdr:row>
      <xdr:rowOff>16940</xdr:rowOff>
    </xdr:to>
    <xdr:graphicFrame macro="">
      <xdr:nvGraphicFramePr>
        <xdr:cNvPr id="11" name="Chart 10">
          <a:extLst>
            <a:ext uri="{FF2B5EF4-FFF2-40B4-BE49-F238E27FC236}">
              <a16:creationId xmlns:a16="http://schemas.microsoft.com/office/drawing/2014/main" id="{5194AF24-DA1D-451B-9A7F-B595083A6C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16</xdr:col>
      <xdr:colOff>279887</xdr:colOff>
      <xdr:row>4</xdr:row>
      <xdr:rowOff>65978</xdr:rowOff>
    </xdr:from>
    <xdr:to>
      <xdr:col>19</xdr:col>
      <xdr:colOff>518012</xdr:colOff>
      <xdr:row>13</xdr:row>
      <xdr:rowOff>123826</xdr:rowOff>
    </xdr:to>
    <xdr:pic>
      <xdr:nvPicPr>
        <xdr:cNvPr id="5" name="Picture 4">
          <a:extLst>
            <a:ext uri="{FF2B5EF4-FFF2-40B4-BE49-F238E27FC236}">
              <a16:creationId xmlns:a16="http://schemas.microsoft.com/office/drawing/2014/main" id="{26E6C3B4-78E4-416B-BDBF-A90A20C5FF76}"/>
            </a:ext>
          </a:extLst>
        </xdr:cNvPr>
        <xdr:cNvPicPr>
          <a:picLocks noChangeAspect="1"/>
        </xdr:cNvPicPr>
      </xdr:nvPicPr>
      <xdr:blipFill rotWithShape="1">
        <a:blip xmlns:r="http://schemas.openxmlformats.org/officeDocument/2006/relationships" r:embed="rId2"/>
        <a:srcRect l="50869" t="6881" r="379" b="23599"/>
        <a:stretch>
          <a:fillRect/>
        </a:stretch>
      </xdr:blipFill>
      <xdr:spPr>
        <a:xfrm>
          <a:off x="14386412" y="980378"/>
          <a:ext cx="2819400" cy="1753298"/>
        </a:xfrm>
        <a:prstGeom prst="rect">
          <a:avLst/>
        </a:prstGeom>
      </xdr:spPr>
    </xdr:pic>
    <xdr:clientData/>
  </xdr:twoCellAnchor>
  <xdr:twoCellAnchor editAs="oneCell">
    <xdr:from>
      <xdr:col>7</xdr:col>
      <xdr:colOff>79862</xdr:colOff>
      <xdr:row>4</xdr:row>
      <xdr:rowOff>2197</xdr:rowOff>
    </xdr:from>
    <xdr:to>
      <xdr:col>10</xdr:col>
      <xdr:colOff>309969</xdr:colOff>
      <xdr:row>9</xdr:row>
      <xdr:rowOff>59347</xdr:rowOff>
    </xdr:to>
    <xdr:pic>
      <xdr:nvPicPr>
        <xdr:cNvPr id="6" name="Picture 5">
          <a:extLst>
            <a:ext uri="{FF2B5EF4-FFF2-40B4-BE49-F238E27FC236}">
              <a16:creationId xmlns:a16="http://schemas.microsoft.com/office/drawing/2014/main" id="{1C6C84EE-2B1C-4B97-B20D-B480A8CA3C63}"/>
            </a:ext>
          </a:extLst>
        </xdr:cNvPr>
        <xdr:cNvPicPr>
          <a:picLocks noChangeAspect="1"/>
        </xdr:cNvPicPr>
      </xdr:nvPicPr>
      <xdr:blipFill rotWithShape="1">
        <a:blip xmlns:r="http://schemas.openxmlformats.org/officeDocument/2006/relationships" r:embed="rId3"/>
        <a:srcRect l="17940" t="11381" r="47444" b="72824"/>
        <a:stretch/>
      </xdr:blipFill>
      <xdr:spPr>
        <a:xfrm>
          <a:off x="6585437" y="745147"/>
          <a:ext cx="2658982" cy="1009650"/>
        </a:xfrm>
        <a:prstGeom prst="rect">
          <a:avLst/>
        </a:prstGeom>
      </xdr:spPr>
    </xdr:pic>
    <xdr:clientData/>
  </xdr:twoCellAnchor>
  <xdr:twoCellAnchor editAs="oneCell">
    <xdr:from>
      <xdr:col>3</xdr:col>
      <xdr:colOff>257175</xdr:colOff>
      <xdr:row>4</xdr:row>
      <xdr:rowOff>0</xdr:rowOff>
    </xdr:from>
    <xdr:to>
      <xdr:col>6</xdr:col>
      <xdr:colOff>542924</xdr:colOff>
      <xdr:row>17</xdr:row>
      <xdr:rowOff>4883</xdr:rowOff>
    </xdr:to>
    <xdr:pic>
      <xdr:nvPicPr>
        <xdr:cNvPr id="8" name="Picture 7">
          <a:extLst>
            <a:ext uri="{FF2B5EF4-FFF2-40B4-BE49-F238E27FC236}">
              <a16:creationId xmlns:a16="http://schemas.microsoft.com/office/drawing/2014/main" id="{ED2B37FF-964D-48DC-AF3C-E5A7DA32D26F}"/>
            </a:ext>
          </a:extLst>
        </xdr:cNvPr>
        <xdr:cNvPicPr>
          <a:picLocks noChangeAspect="1"/>
        </xdr:cNvPicPr>
      </xdr:nvPicPr>
      <xdr:blipFill>
        <a:blip xmlns:r="http://schemas.openxmlformats.org/officeDocument/2006/relationships" r:embed="rId4"/>
        <a:stretch>
          <a:fillRect/>
        </a:stretch>
      </xdr:blipFill>
      <xdr:spPr>
        <a:xfrm>
          <a:off x="3524250" y="742950"/>
          <a:ext cx="2714624" cy="2443283"/>
        </a:xfrm>
        <a:prstGeom prst="rect">
          <a:avLst/>
        </a:prstGeom>
      </xdr:spPr>
    </xdr:pic>
    <xdr:clientData/>
  </xdr:twoCellAnchor>
  <xdr:twoCellAnchor editAs="oneCell">
    <xdr:from>
      <xdr:col>10</xdr:col>
      <xdr:colOff>770077</xdr:colOff>
      <xdr:row>5</xdr:row>
      <xdr:rowOff>126022</xdr:rowOff>
    </xdr:from>
    <xdr:to>
      <xdr:col>15</xdr:col>
      <xdr:colOff>195009</xdr:colOff>
      <xdr:row>17</xdr:row>
      <xdr:rowOff>69383</xdr:rowOff>
    </xdr:to>
    <xdr:pic>
      <xdr:nvPicPr>
        <xdr:cNvPr id="13" name="Picture 12">
          <a:extLst>
            <a:ext uri="{FF2B5EF4-FFF2-40B4-BE49-F238E27FC236}">
              <a16:creationId xmlns:a16="http://schemas.microsoft.com/office/drawing/2014/main" id="{3441F688-2925-4524-BAFC-D8AE917344C9}"/>
            </a:ext>
          </a:extLst>
        </xdr:cNvPr>
        <xdr:cNvPicPr>
          <a:picLocks noChangeAspect="1"/>
        </xdr:cNvPicPr>
      </xdr:nvPicPr>
      <xdr:blipFill>
        <a:blip xmlns:r="http://schemas.openxmlformats.org/officeDocument/2006/relationships" r:embed="rId5"/>
        <a:stretch>
          <a:fillRect/>
        </a:stretch>
      </xdr:blipFill>
      <xdr:spPr>
        <a:xfrm>
          <a:off x="9704527" y="1059472"/>
          <a:ext cx="3634982" cy="2191261"/>
        </a:xfrm>
        <a:prstGeom prst="rect">
          <a:avLst/>
        </a:prstGeom>
      </xdr:spPr>
    </xdr:pic>
    <xdr:clientData/>
  </xdr:twoCellAnchor>
  <xdr:twoCellAnchor editAs="oneCell">
    <xdr:from>
      <xdr:col>0</xdr:col>
      <xdr:colOff>0</xdr:colOff>
      <xdr:row>0</xdr:row>
      <xdr:rowOff>0</xdr:rowOff>
    </xdr:from>
    <xdr:to>
      <xdr:col>1</xdr:col>
      <xdr:colOff>323850</xdr:colOff>
      <xdr:row>3</xdr:row>
      <xdr:rowOff>94669</xdr:rowOff>
    </xdr:to>
    <xdr:pic>
      <xdr:nvPicPr>
        <xdr:cNvPr id="14" name="Picture 13">
          <a:extLst>
            <a:ext uri="{FF2B5EF4-FFF2-40B4-BE49-F238E27FC236}">
              <a16:creationId xmlns:a16="http://schemas.microsoft.com/office/drawing/2014/main" id="{26522FDE-B9EB-4969-A424-E6E68EB632B7}"/>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1520" t="16596" r="12010" b="17447"/>
        <a:stretch/>
      </xdr:blipFill>
      <xdr:spPr>
        <a:xfrm>
          <a:off x="0" y="0"/>
          <a:ext cx="1666875" cy="82809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771525</xdr:colOff>
          <xdr:row>10</xdr:row>
          <xdr:rowOff>0</xdr:rowOff>
        </xdr:from>
        <xdr:to>
          <xdr:col>10</xdr:col>
          <xdr:colOff>582235</xdr:colOff>
          <xdr:row>17</xdr:row>
          <xdr:rowOff>28574</xdr:rowOff>
        </xdr:to>
        <xdr:pic>
          <xdr:nvPicPr>
            <xdr:cNvPr id="2" name="Picture 1">
              <a:extLst>
                <a:ext uri="{FF2B5EF4-FFF2-40B4-BE49-F238E27FC236}">
                  <a16:creationId xmlns:a16="http://schemas.microsoft.com/office/drawing/2014/main" id="{55A0FCD0-DE95-B76F-9EE3-6053A1D25B1D}"/>
                </a:ext>
              </a:extLst>
            </xdr:cNvPr>
            <xdr:cNvPicPr>
              <a:picLocks noChangeAspect="1" noChangeArrowheads="1"/>
              <a:extLst>
                <a:ext uri="{84589F7E-364E-4C9E-8A38-B11213B215E9}">
                  <a14:cameraTool cellRange="List_Values!$D$42:$E$47" spid="_x0000_s8721"/>
                </a:ext>
              </a:extLst>
            </xdr:cNvPicPr>
          </xdr:nvPicPr>
          <xdr:blipFill>
            <a:blip xmlns:r="http://schemas.openxmlformats.org/officeDocument/2006/relationships" r:embed="rId7"/>
            <a:srcRect/>
            <a:stretch>
              <a:fillRect/>
            </a:stretch>
          </xdr:blipFill>
          <xdr:spPr bwMode="auto">
            <a:xfrm>
              <a:off x="6467475" y="2047875"/>
              <a:ext cx="3049210" cy="1333499"/>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xdr:from>
      <xdr:col>11</xdr:col>
      <xdr:colOff>723900</xdr:colOff>
      <xdr:row>37</xdr:row>
      <xdr:rowOff>180975</xdr:rowOff>
    </xdr:from>
    <xdr:to>
      <xdr:col>19</xdr:col>
      <xdr:colOff>261856</xdr:colOff>
      <xdr:row>46</xdr:row>
      <xdr:rowOff>114300</xdr:rowOff>
    </xdr:to>
    <xdr:grpSp>
      <xdr:nvGrpSpPr>
        <xdr:cNvPr id="9" name="Group 8">
          <a:extLst>
            <a:ext uri="{FF2B5EF4-FFF2-40B4-BE49-F238E27FC236}">
              <a16:creationId xmlns:a16="http://schemas.microsoft.com/office/drawing/2014/main" id="{073578C6-8362-46F9-8E06-1D170303E893}"/>
            </a:ext>
          </a:extLst>
        </xdr:cNvPr>
        <xdr:cNvGrpSpPr/>
      </xdr:nvGrpSpPr>
      <xdr:grpSpPr>
        <a:xfrm>
          <a:off x="10467975" y="7419975"/>
          <a:ext cx="6481681" cy="1581150"/>
          <a:chOff x="10715625" y="7239000"/>
          <a:chExt cx="6481681" cy="1590675"/>
        </a:xfrm>
      </xdr:grpSpPr>
      <xdr:pic>
        <xdr:nvPicPr>
          <xdr:cNvPr id="16" name="Picture 15">
            <a:extLst>
              <a:ext uri="{FF2B5EF4-FFF2-40B4-BE49-F238E27FC236}">
                <a16:creationId xmlns:a16="http://schemas.microsoft.com/office/drawing/2014/main" id="{2E99957B-BE52-C612-6838-E0309B423C5A}"/>
              </a:ext>
            </a:extLst>
          </xdr:cNvPr>
          <xdr:cNvPicPr>
            <a:picLocks noChangeAspect="1"/>
          </xdr:cNvPicPr>
        </xdr:nvPicPr>
        <xdr:blipFill rotWithShape="1">
          <a:blip xmlns:r="http://schemas.openxmlformats.org/officeDocument/2006/relationships" r:embed="rId8"/>
          <a:srcRect t="15873" b="16375"/>
          <a:stretch>
            <a:fillRect/>
          </a:stretch>
        </xdr:blipFill>
        <xdr:spPr>
          <a:xfrm>
            <a:off x="10715625" y="7239000"/>
            <a:ext cx="6481681" cy="1590675"/>
          </a:xfrm>
          <a:prstGeom prst="rect">
            <a:avLst/>
          </a:prstGeom>
        </xdr:spPr>
      </xdr:pic>
      <mc:AlternateContent xmlns:mc="http://schemas.openxmlformats.org/markup-compatibility/2006" xmlns:a14="http://schemas.microsoft.com/office/drawing/2010/main">
        <mc:Choice Requires="a14">
          <xdr:pic>
            <xdr:nvPicPr>
              <xdr:cNvPr id="19" name="Picture 18">
                <a:extLst>
                  <a:ext uri="{FF2B5EF4-FFF2-40B4-BE49-F238E27FC236}">
                    <a16:creationId xmlns:a16="http://schemas.microsoft.com/office/drawing/2014/main" id="{D8C90456-1B9B-4B50-38FA-79E55B69D3D0}"/>
                  </a:ext>
                </a:extLst>
              </xdr:cNvPr>
              <xdr:cNvPicPr>
                <a:picLocks noChangeAspect="1" noChangeArrowheads="1"/>
                <a:extLst>
                  <a:ext uri="{84589F7E-364E-4C9E-8A38-B11213B215E9}">
                    <a14:cameraTool cellRange="List_Values!$G$49:$H$49" spid="_x0000_s8722"/>
                  </a:ext>
                </a:extLst>
              </xdr:cNvPicPr>
            </xdr:nvPicPr>
            <xdr:blipFill rotWithShape="1">
              <a:blip xmlns:r="http://schemas.openxmlformats.org/officeDocument/2006/relationships" r:embed="rId9"/>
              <a:srcRect r="23134" b="8023"/>
              <a:stretch>
                <a:fillRect/>
              </a:stretch>
            </xdr:blipFill>
            <xdr:spPr bwMode="auto">
              <a:xfrm>
                <a:off x="13030200" y="8067675"/>
                <a:ext cx="962043" cy="165579"/>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20" name="Picture 19">
                <a:extLst>
                  <a:ext uri="{FF2B5EF4-FFF2-40B4-BE49-F238E27FC236}">
                    <a16:creationId xmlns:a16="http://schemas.microsoft.com/office/drawing/2014/main" id="{34FE68F5-8A22-20F8-D135-45E076131A64}"/>
                  </a:ext>
                </a:extLst>
              </xdr:cNvPr>
              <xdr:cNvPicPr>
                <a:picLocks noChangeAspect="1" noChangeArrowheads="1"/>
                <a:extLst>
                  <a:ext uri="{84589F7E-364E-4C9E-8A38-B11213B215E9}">
                    <a14:cameraTool cellRange="List_Values!$G$50:$H$50" spid="_x0000_s8723"/>
                  </a:ext>
                </a:extLst>
              </xdr:cNvPicPr>
            </xdr:nvPicPr>
            <xdr:blipFill rotWithShape="1">
              <a:blip xmlns:r="http://schemas.openxmlformats.org/officeDocument/2006/relationships" r:embed="rId10"/>
              <a:srcRect t="1" r="23896" b="4761"/>
              <a:stretch>
                <a:fillRect/>
              </a:stretch>
            </xdr:blipFill>
            <xdr:spPr bwMode="auto">
              <a:xfrm>
                <a:off x="13039726" y="8305801"/>
                <a:ext cx="952499" cy="171450"/>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21" name="Picture 20">
                <a:extLst>
                  <a:ext uri="{FF2B5EF4-FFF2-40B4-BE49-F238E27FC236}">
                    <a16:creationId xmlns:a16="http://schemas.microsoft.com/office/drawing/2014/main" id="{27052C00-B6F7-5BEF-4372-8673789E65CD}"/>
                  </a:ext>
                </a:extLst>
              </xdr:cNvPr>
              <xdr:cNvPicPr>
                <a:picLocks noChangeAspect="1" noChangeArrowheads="1"/>
                <a:extLst>
                  <a:ext uri="{84589F7E-364E-4C9E-8A38-B11213B215E9}">
                    <a14:cameraTool cellRange="List_Values!$G$50:$H$50" spid="_x0000_s8724"/>
                  </a:ext>
                </a:extLst>
              </xdr:cNvPicPr>
            </xdr:nvPicPr>
            <xdr:blipFill rotWithShape="1">
              <a:blip xmlns:r="http://schemas.openxmlformats.org/officeDocument/2006/relationships" r:embed="rId10"/>
              <a:srcRect t="1" r="23896" b="4761"/>
              <a:stretch>
                <a:fillRect/>
              </a:stretch>
            </xdr:blipFill>
            <xdr:spPr bwMode="auto">
              <a:xfrm>
                <a:off x="13049251" y="8562976"/>
                <a:ext cx="952499" cy="171450"/>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22" name="Picture 21">
                <a:extLst>
                  <a:ext uri="{FF2B5EF4-FFF2-40B4-BE49-F238E27FC236}">
                    <a16:creationId xmlns:a16="http://schemas.microsoft.com/office/drawing/2014/main" id="{8F698444-79C2-7262-721E-9DBC7CD9974D}"/>
                  </a:ext>
                </a:extLst>
              </xdr:cNvPr>
              <xdr:cNvPicPr>
                <a:picLocks noChangeAspect="1" noChangeArrowheads="1"/>
                <a:extLst>
                  <a:ext uri="{84589F7E-364E-4C9E-8A38-B11213B215E9}">
                    <a14:cameraTool cellRange="List_Values!$D$49" spid="_x0000_s8725"/>
                  </a:ext>
                </a:extLst>
              </xdr:cNvPicPr>
            </xdr:nvPicPr>
            <xdr:blipFill rotWithShape="1">
              <a:blip xmlns:r="http://schemas.openxmlformats.org/officeDocument/2006/relationships" r:embed="rId11"/>
              <a:srcRect r="3627" b="8237"/>
              <a:stretch>
                <a:fillRect/>
              </a:stretch>
            </xdr:blipFill>
            <xdr:spPr bwMode="auto">
              <a:xfrm>
                <a:off x="10887076" y="8181975"/>
                <a:ext cx="1771649" cy="219076"/>
              </a:xfrm>
              <a:prstGeom prst="rect">
                <a:avLst/>
              </a:prstGeom>
              <a:noFill/>
              <a:extLst>
                <a:ext uri="{909E8E84-426E-40DD-AFC4-6F175D3DCCD1}">
                  <a14:hiddenFill>
                    <a:solidFill>
                      <a:srgbClr val="FFFFFF"/>
                    </a:solidFill>
                  </a14:hiddenFill>
                </a:ext>
              </a:extLst>
            </xdr:spPr>
          </xdr:pic>
        </mc:Choice>
        <mc:Fallback xmlns=""/>
      </mc:AlternateContent>
      <mc:AlternateContent xmlns:mc="http://schemas.openxmlformats.org/markup-compatibility/2006" xmlns:a14="http://schemas.microsoft.com/office/drawing/2010/main">
        <mc:Choice Requires="a14">
          <xdr:pic>
            <xdr:nvPicPr>
              <xdr:cNvPr id="23" name="Picture 22">
                <a:extLst>
                  <a:ext uri="{FF2B5EF4-FFF2-40B4-BE49-F238E27FC236}">
                    <a16:creationId xmlns:a16="http://schemas.microsoft.com/office/drawing/2014/main" id="{D44889DB-718F-2C8F-7049-3CBC10C33D28}"/>
                  </a:ext>
                </a:extLst>
              </xdr:cNvPr>
              <xdr:cNvPicPr>
                <a:picLocks noChangeAspect="1" noChangeArrowheads="1"/>
                <a:extLst>
                  <a:ext uri="{84589F7E-364E-4C9E-8A38-B11213B215E9}">
                    <a14:cameraTool cellRange="List_Values!$D$50" spid="_x0000_s8726"/>
                  </a:ext>
                </a:extLst>
              </xdr:cNvPicPr>
            </xdr:nvPicPr>
            <xdr:blipFill rotWithShape="1">
              <a:blip xmlns:r="http://schemas.openxmlformats.org/officeDocument/2006/relationships" r:embed="rId12"/>
              <a:srcRect l="1" t="1" r="5084" b="4349"/>
              <a:stretch>
                <a:fillRect/>
              </a:stretch>
            </xdr:blipFill>
            <xdr:spPr bwMode="auto">
              <a:xfrm>
                <a:off x="10887074" y="8544048"/>
                <a:ext cx="1600201" cy="209427"/>
              </a:xfrm>
              <a:prstGeom prst="rect">
                <a:avLst/>
              </a:prstGeom>
              <a:noFill/>
              <a:extLst>
                <a:ext uri="{909E8E84-426E-40DD-AFC4-6F175D3DCCD1}">
                  <a14:hiddenFill>
                    <a:solidFill>
                      <a:srgbClr val="FFFFFF"/>
                    </a:solidFill>
                  </a14:hiddenFill>
                </a:ext>
              </a:extLst>
            </xdr:spPr>
          </xdr:pic>
        </mc:Choice>
        <mc:Fallback xmlns=""/>
      </mc:AlternateContent>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3550AE5-2966-4478-B061-DF377501D963}" name="Table1" displayName="Table1" ref="A23:S34" totalsRowCount="1" headerRowDxfId="574" dataDxfId="572" totalsRowDxfId="570" headerRowBorderDxfId="573" tableBorderDxfId="571" totalsRowBorderDxfId="569">
  <autoFilter ref="A23:S33" xr:uid="{03550AE5-2966-4478-B061-DF377501D96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B497480-AF85-4745-BBB9-FFE9E1EDC808}" name="Gevel/Fase" dataDxfId="568" totalsRowDxfId="567"/>
    <tableColumn id="2" xr3:uid="{FE42BB1A-0D88-40FA-B3C7-4100F76B0583}" name="Positie" dataDxfId="566" totalsRowDxfId="565"/>
    <tableColumn id="3" xr3:uid="{3AAD7609-EB8B-4201-8E03-17D71A297FAA}" name="Hoeveelheid_x000a_Q [st.]" dataDxfId="564" totalsRowDxfId="563"/>
    <tableColumn id="4" xr3:uid="{97DFBC6F-2B6F-4FD5-9974-523F6DBB8C35}" name="Lengte_x000a_L [mm]" dataDxfId="562" totalsRowDxfId="561"/>
    <tableColumn id="5" xr3:uid="{7A5245C8-8227-428E-8665-14857C4D1F7D}" name="Dikte_x000a_T [mm]" dataDxfId="560" totalsRowDxfId="559"/>
    <tableColumn id="6" xr3:uid="{B06F805F-9E82-46FB-9E4A-0BF7174B2967}" name="Module_x000a_M [mm]" dataDxfId="558" totalsRowDxfId="557"/>
    <tableColumn id="7" xr3:uid="{96B8890E-7975-4DC0-AD70-C43F1DAE21CE}" name="Paneeltype" dataDxfId="556" totalsRowDxfId="555"/>
    <tableColumn id="8" xr3:uid="{F7F0C8A3-57A6-43DB-B8FB-AC526B49907F}" name="Kerntype" dataDxfId="554" totalsRowDxfId="553"/>
    <tableColumn id="9" xr3:uid="{162864BB-E503-4B0A-8EC7-1700984A75BF}" name="Dikte _x000a_(zijde A) [mm]" dataDxfId="552" totalsRowDxfId="551"/>
    <tableColumn id="10" xr3:uid="{56B247BA-7481-4634-A775-8A9D3047CB7E}" name="Type coating _x000a_(zijde A)" dataDxfId="550" totalsRowDxfId="549"/>
    <tableColumn id="11" xr3:uid="{33240B66-F3FC-4B9A-8225-8DF2718EBD1E}" name="Kleur _x000a_(zijde A)" dataDxfId="548" totalsRowDxfId="547"/>
    <tableColumn id="12" xr3:uid="{B9EEAA89-F704-4DF8-866A-971FD4FD978E}" name="Profieltype _x000a_(zijde A)" dataDxfId="546" totalsRowDxfId="545"/>
    <tableColumn id="13" xr3:uid="{E3936198-CD3F-4141-9370-8D2357C7ABAC}" name="Dikte _x000a_(zijde B) [mm]" dataDxfId="544" totalsRowDxfId="543"/>
    <tableColumn id="14" xr3:uid="{1580DE88-FCC9-449A-9C17-E191A2891005}" name="Type coating _x000a_(zijde B)" dataDxfId="542" totalsRowDxfId="541"/>
    <tableColumn id="15" xr3:uid="{116E16C5-B739-4F11-A034-8B7B069672A1}" name="Kleur _x000a_(zijde B)" dataDxfId="540" totalsRowDxfId="539"/>
    <tableColumn id="16" xr3:uid="{059C8564-3B30-4A1A-AC5A-2F009FC8E184}" name="Profieltype _x000a_(zijde B)" dataDxfId="538" totalsRowDxfId="537"/>
    <tableColumn id="17" xr3:uid="{3EBD03A0-4AA2-4E5A-80C4-6F158A1A3DD4}" name="Opmerking" totalsRowLabel="Totaal [m2]" dataDxfId="536" totalsRowDxfId="535"/>
    <tableColumn id="18" xr3:uid="{8D6D3032-6345-4B65-B4FC-BC4E4BC05C6B}" name="Totaal_x000a_Q×L×M [m2]" totalsRowFunction="sum" dataDxfId="534" totalsRowDxfId="533">
      <calculatedColumnFormula>C24*D24/1000*F24/1000</calculatedColumnFormula>
    </tableColumn>
    <tableColumn id="19" xr3:uid="{40D133F4-1327-4EA0-84AE-83ACFF8C8CC5}" name="Prioriteit" dataDxfId="532" totalsRowDxfId="531"/>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38269F2-77B2-4571-8A55-55BD047D2B9E}" name="Table2" displayName="Table2" ref="A23:V34" totalsRowCount="1" headerRowDxfId="530" dataDxfId="528" totalsRowDxfId="526" headerRowBorderDxfId="529" tableBorderDxfId="527">
  <autoFilter ref="A23:V33" xr:uid="{E38269F2-77B2-4571-8A55-55BD047D2B9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autoFilter>
  <tableColumns count="22">
    <tableColumn id="1" xr3:uid="{17BF085A-A47F-47A0-931E-D3F5727E15DE}" name="Gevel/Fase" dataDxfId="525" totalsRowDxfId="524"/>
    <tableColumn id="2" xr3:uid="{5E26DE69-FB8E-47A6-9679-9088E93E2D9E}" name="Positie" dataDxfId="523" totalsRowDxfId="522"/>
    <tableColumn id="3" xr3:uid="{B1AF581D-EEB9-4EB4-84F4-3126D067E895}" name="Hoeveelheid_x000a_Q [st.]" dataDxfId="521" totalsRowDxfId="520"/>
    <tableColumn id="4" xr3:uid="{B26FF364-34A5-4653-A918-51CF7B18058F}" name="A [mm]" dataDxfId="519" totalsRowDxfId="518"/>
    <tableColumn id="5" xr3:uid="{B6FFC021-E827-42C9-8799-1CF02010518E}" name="B [mm]" dataDxfId="517" totalsRowDxfId="516"/>
    <tableColumn id="6" xr3:uid="{3072D4BE-4451-41AE-B1C7-73939DC13FAF}" name="Hoek_x000a_[°]" dataDxfId="515" totalsRowDxfId="514"/>
    <tableColumn id="7" xr3:uid="{B7279285-BD1A-4FBA-912D-8EECE206EFE2}" name="Afmeting_x000a_L=A+B [mm]" dataDxfId="513" totalsRowDxfId="512">
      <calculatedColumnFormula>D24+E24</calculatedColumnFormula>
    </tableColumn>
    <tableColumn id="8" xr3:uid="{9D91E482-E1F0-49FA-A9EC-F23283E2D697}" name="Dikte_x000a_T [mm]" dataDxfId="511" totalsRowDxfId="510"/>
    <tableColumn id="9" xr3:uid="{5DC3D2F6-3D19-41F2-AF55-08D383C14AF6}" name="Module_x000a_M [mm]" dataDxfId="509" totalsRowDxfId="508"/>
    <tableColumn id="10" xr3:uid="{FD71DBEB-9733-47C8-90A1-3404430CA74B}" name="Paneeltype" dataDxfId="507" totalsRowDxfId="506"/>
    <tableColumn id="11" xr3:uid="{F7D00E42-13FA-45C6-BDA2-658CF5821BF4}" name="Kerntype" dataDxfId="505" totalsRowDxfId="504"/>
    <tableColumn id="12" xr3:uid="{5432BEA7-4161-4364-8E31-5EC8A4571167}" name="Dikte _x000a_(zijde A) [mm]" dataDxfId="503" totalsRowDxfId="502"/>
    <tableColumn id="13" xr3:uid="{297B22F6-6A67-4F8E-81EF-119DF4E4483F}" name="Type coating _x000a_(zijde A)" dataDxfId="501" totalsRowDxfId="500"/>
    <tableColumn id="14" xr3:uid="{D57DB57F-E568-49A2-BBC3-1A1C53EDECA0}" name="Kleur _x000a_(zijde A)" dataDxfId="499" totalsRowDxfId="498"/>
    <tableColumn id="15" xr3:uid="{C54ED9DE-608D-46F0-A485-A58D1E78E51C}" name="Profieltype _x000a_(zijde A)" dataDxfId="497" totalsRowDxfId="496"/>
    <tableColumn id="16" xr3:uid="{F941529A-DFEB-456A-AB08-34FE38E6F600}" name="Dikte _x000a_(zijde B) [mm]" dataDxfId="495" totalsRowDxfId="494"/>
    <tableColumn id="17" xr3:uid="{86CAB7A8-3991-43BA-BEF0-02F2111B02A1}" name="Type coating _x000a_(zijde B)" dataDxfId="493" totalsRowDxfId="492"/>
    <tableColumn id="18" xr3:uid="{FF2A45B4-E422-4E41-9E4B-868F326ED5C1}" name="Kleur _x000a_(zijde B)" dataDxfId="491" totalsRowDxfId="490"/>
    <tableColumn id="19" xr3:uid="{F2040752-1285-4123-818B-F34F984BA043}" name="Profieltype _x000a_(zijde B)" dataDxfId="489" totalsRowDxfId="488"/>
    <tableColumn id="20" xr3:uid="{C9ACCFBD-994C-4566-9BA7-6180CB9D84E6}" name="Opmerking" totalsRowLabel="Totaal [m2]" dataDxfId="487" totalsRowDxfId="486"/>
    <tableColumn id="21" xr3:uid="{6DAA6847-A890-4E36-90D4-244ABF723010}" name="Totaal_x000a_Q×L×M [m2]" totalsRowFunction="sum" dataDxfId="485" totalsRowDxfId="484">
      <calculatedColumnFormula>C24*G24/1000*I24/1000</calculatedColumnFormula>
    </tableColumn>
    <tableColumn id="22" xr3:uid="{853E4FBC-DF4D-484D-A414-7D1949F04D7A}" name="Prioriteit" dataDxfId="483" totalsRowDxfId="48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BEA86A2-5E2F-4627-B678-F16BA1E79304}" name="Table3" displayName="Table3" ref="A23:X34" totalsRowCount="1" headerRowDxfId="481" dataDxfId="479" totalsRowDxfId="477" headerRowBorderDxfId="480" tableBorderDxfId="478">
  <autoFilter ref="A23:X33" xr:uid="{2BEA86A2-5E2F-4627-B678-F16BA1E7930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autoFilter>
  <tableColumns count="24">
    <tableColumn id="1" xr3:uid="{34FA2E6F-F894-49B9-A363-BE1E84D9B28C}" name="Gevel/Fase" dataDxfId="476" totalsRowDxfId="475"/>
    <tableColumn id="2" xr3:uid="{D67F3F68-6350-4A00-85D5-74DC473AFB53}" name="Positie" dataDxfId="474" totalsRowDxfId="473"/>
    <tableColumn id="3" xr3:uid="{B648AC4B-8317-4841-A09B-22436AA6278B}" name="Hoeveelheid_x000a_Q [st.]" dataDxfId="472" totalsRowDxfId="471"/>
    <tableColumn id="4" xr3:uid="{316BCA29-6653-49BB-A182-9E5468AC8722}" name="A [mm]" dataDxfId="470" totalsRowDxfId="469"/>
    <tableColumn id="5" xr3:uid="{9AD159D3-8EAE-41D6-A147-5A08DE7C7383}" name="B [mm]" dataDxfId="468" totalsRowDxfId="467"/>
    <tableColumn id="6" xr3:uid="{8FA95B83-5508-4C19-9DD1-C455D9175888}" name="C [mm]" dataDxfId="466" totalsRowDxfId="465"/>
    <tableColumn id="7" xr3:uid="{E451AD24-A00D-4969-BCAC-D7A1D74F0C16}" name="Hoek_x000a_a [°]" dataDxfId="464" totalsRowDxfId="463"/>
    <tableColumn id="8" xr3:uid="{FCAF96DA-8B4F-4236-A8C1-488075526EC7}" name="Hoek_x000a_c [°]" dataDxfId="462" totalsRowDxfId="461"/>
    <tableColumn id="9" xr3:uid="{B5664CA6-7321-486C-A60E-991A77F746FF}" name="Afmeting_x000a_L=A+B+C [mm]" dataDxfId="460" totalsRowDxfId="459">
      <calculatedColumnFormula>D24+E24+F24</calculatedColumnFormula>
    </tableColumn>
    <tableColumn id="10" xr3:uid="{BC7A871F-CA8E-479C-9CAE-C9AA7CD6BA73}" name="Dikte_x000a_T [mm]" dataDxfId="458" totalsRowDxfId="457"/>
    <tableColumn id="11" xr3:uid="{9AC13EA5-3925-4CF7-BEDD-3F2779EE5C6D}" name="Module_x000a_M [mm]" dataDxfId="456" totalsRowDxfId="455"/>
    <tableColumn id="12" xr3:uid="{E9A85488-2380-415D-9A1A-6E99DD3777A8}" name="Paneeltype" dataDxfId="454" totalsRowDxfId="453"/>
    <tableColumn id="13" xr3:uid="{24562636-D7BD-41C3-9AD2-EDD8D24B3714}" name="Kerntype" dataDxfId="452" totalsRowDxfId="451"/>
    <tableColumn id="14" xr3:uid="{16F4D6CE-31D5-4F21-B829-C52C69BD7FDE}" name="Dikte _x000a_(zijde A) [mm]" dataDxfId="450" totalsRowDxfId="449"/>
    <tableColumn id="15" xr3:uid="{EB6DDF17-68E8-43F6-879B-907E99B0E853}" name="Type coating _x000a_(zijde A)" dataDxfId="448" totalsRowDxfId="447"/>
    <tableColumn id="16" xr3:uid="{F3F78F25-F62D-4885-955D-CF67E380B446}" name="Kleur _x000a_(zijde A)" dataDxfId="446" totalsRowDxfId="445"/>
    <tableColumn id="17" xr3:uid="{382615C8-3E8E-467E-9F18-3708900B7015}" name="Profieltype _x000a_(zijde A)" dataDxfId="444" totalsRowDxfId="443"/>
    <tableColumn id="18" xr3:uid="{A0797670-8439-4038-A005-D8348264AD7C}" name="Dikte _x000a_(zijde B) [mm]" dataDxfId="442" totalsRowDxfId="441"/>
    <tableColumn id="19" xr3:uid="{29638E6F-6974-4614-9483-7E12B981C8A4}" name="Type coating _x000a_(zijde B)" dataDxfId="440" totalsRowDxfId="439"/>
    <tableColumn id="20" xr3:uid="{DBFCDC3D-5689-4F76-9E92-F7592F9F83AF}" name="Kleur _x000a_(zijde B)" dataDxfId="438" totalsRowDxfId="437"/>
    <tableColumn id="21" xr3:uid="{16170831-0C73-496C-B415-FA41FAABCF9A}" name="Profieltype _x000a_(zijde B)" dataDxfId="436" totalsRowDxfId="435"/>
    <tableColumn id="22" xr3:uid="{2DFC2476-BD7B-4567-8CC8-191F4272AF6B}" name="Opmerking" totalsRowLabel="Totaal [m2]" dataDxfId="434" totalsRowDxfId="433"/>
    <tableColumn id="23" xr3:uid="{9E51AAD0-F3D6-4862-A140-CCFAC4A074BB}" name="Totaal_x000a_Q×L×M [m2]" totalsRowFunction="sum" dataDxfId="432" totalsRowDxfId="431">
      <calculatedColumnFormula>C24*I24/1000*K24/1000</calculatedColumnFormula>
    </tableColumn>
    <tableColumn id="24" xr3:uid="{A3A40477-D090-4F47-B0D0-48E105461702}" name="Prioriteit" dataDxfId="430" totalsRowDxfId="429"/>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3A590D9-4422-42E8-9FB5-2B7D91223D04}" name="Table4" displayName="Table4" ref="A23:W34" totalsRowCount="1" headerRowDxfId="428" dataDxfId="426" totalsRowDxfId="424" headerRowBorderDxfId="427" tableBorderDxfId="425">
  <autoFilter ref="A23:W33" xr:uid="{03A590D9-4422-42E8-9FB5-2B7D91223D0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1" xr3:uid="{9783B8E7-7CC9-4A55-B351-C508316832A9}" name="Gevel/Fase" dataDxfId="423" totalsRowDxfId="422"/>
    <tableColumn id="2" xr3:uid="{DE1CC794-20C0-42A2-B96A-7CE7FBD08CF7}" name="Positie" dataDxfId="421" totalsRowDxfId="420"/>
    <tableColumn id="3" xr3:uid="{4F26DEEA-2E47-48B2-A935-9EE7BA1EF222}" name="Hoeveelheid_x000a_Q [st.]" dataDxfId="419" totalsRowDxfId="418"/>
    <tableColumn id="4" xr3:uid="{2DD7BF37-A0B4-4783-83DA-48BC14977362}" name="A [mm]" dataDxfId="417" totalsRowDxfId="416"/>
    <tableColumn id="5" xr3:uid="{F58E5C0D-59DC-4D0A-9470-205F641E448C}" name="B [mm]" dataDxfId="415" totalsRowDxfId="414"/>
    <tableColumn id="6" xr3:uid="{04690CF0-ED44-4CE9-849F-8C9C7BC5DAC8}" name="Afmeting_x000a_A+B [mm]" dataDxfId="413" totalsRowDxfId="412">
      <calculatedColumnFormula>D24+E24</calculatedColumnFormula>
    </tableColumn>
    <tableColumn id="7" xr3:uid="{B380A317-8031-4DA1-8727-FDAE82C9B7EA}" name="Hoek_x000a_[°]" dataDxfId="411" totalsRowDxfId="410"/>
    <tableColumn id="8" xr3:uid="{88A2D731-A95E-4B4D-B493-B16AD749A743}" name="Lengte_x000a_L [mm]" dataDxfId="409" totalsRowDxfId="408"/>
    <tableColumn id="9" xr3:uid="{40193CEF-6021-42A4-BE22-7EC0CCE98B39}" name="Dikte_x000a_T [mm]" dataDxfId="407" totalsRowDxfId="406"/>
    <tableColumn id="10" xr3:uid="{1DC3A4FB-8708-49C9-9B65-2A7C06F2DA68}" name="Module_x000a_M [mm]" dataDxfId="405" totalsRowDxfId="404"/>
    <tableColumn id="11" xr3:uid="{B754F6C5-4536-4FD1-A18B-3544BEE1A084}" name="Paneeltype" dataDxfId="403" totalsRowDxfId="402"/>
    <tableColumn id="12" xr3:uid="{9D593211-E32E-4368-99D0-E64E02B7AEF4}" name="Kerntype" dataDxfId="401" totalsRowDxfId="400"/>
    <tableColumn id="13" xr3:uid="{4FBFBD3E-FF2D-4F6A-9905-BA34676628DB}" name="Dikte _x000a_(zijde A) [mm]" dataDxfId="399" totalsRowDxfId="398"/>
    <tableColumn id="14" xr3:uid="{5422C484-0BC0-4932-8691-60910207BE21}" name="Type coating _x000a_(zijde A)" dataDxfId="397" totalsRowDxfId="396"/>
    <tableColumn id="15" xr3:uid="{CCFEDA5D-DA8E-4FC1-B932-8765E259EE61}" name="Kleur _x000a_(zijde A)" dataDxfId="395" totalsRowDxfId="394"/>
    <tableColumn id="16" xr3:uid="{57D7756C-7980-4E7A-A705-05C51EF9B70F}" name="Profieltype _x000a_(zijde A)" dataDxfId="393" totalsRowDxfId="392"/>
    <tableColumn id="17" xr3:uid="{95AC0E3C-425D-4758-8225-CC268B31BFF6}" name="Dikte _x000a_(zijde B) [mm]" dataDxfId="391" totalsRowDxfId="390"/>
    <tableColumn id="18" xr3:uid="{C81A16FE-2F52-4C27-B1F5-AB87DDB0FB72}" name="Type coating _x000a_(zijde B)" dataDxfId="389" totalsRowDxfId="388"/>
    <tableColumn id="19" xr3:uid="{DCBA6A79-D5F5-48E8-ACCA-E0363DE50DAD}" name="Kleur _x000a_(zijde B)" dataDxfId="387" totalsRowDxfId="386"/>
    <tableColumn id="20" xr3:uid="{E9F30C13-B419-44C3-9D0E-0A5FB3F4FF7C}" name="Profieltype _x000a_(zijde B)" dataDxfId="385" totalsRowDxfId="384"/>
    <tableColumn id="21" xr3:uid="{B1E3F7F2-4CF3-4E3D-8553-D697D7C3ADF0}" name="Opmerking" totalsRowLabel="Totaal [m2]" dataDxfId="383" totalsRowDxfId="382"/>
    <tableColumn id="22" xr3:uid="{A8943420-06C1-420A-A4ED-9DBF1C08C597}" name="Totaal_x000a_Q×L×M [m2]" totalsRowFunction="sum" dataDxfId="381" totalsRowDxfId="380">
      <calculatedColumnFormula>C24*H24/1000*J24/1000</calculatedColumnFormula>
    </tableColumn>
    <tableColumn id="23" xr3:uid="{606CB22C-8DDE-4716-9696-B49C9FBF228F}" name="Prioriteit" dataDxfId="379" totalsRowDxfId="378"/>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6C750D4E-A34D-4968-A67E-E3D4DA30F292}" name="Table48" displayName="Table48" ref="A23:W34" totalsRowCount="1" headerRowDxfId="377" dataDxfId="375" totalsRowDxfId="373" headerRowBorderDxfId="376" tableBorderDxfId="374">
  <autoFilter ref="A23:W33" xr:uid="{03A590D9-4422-42E8-9FB5-2B7D91223D0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1" xr3:uid="{92A7674F-161E-4486-AFF7-6A3A9E2E6E95}" name="Gevel/Fase" dataDxfId="372" totalsRowDxfId="371"/>
    <tableColumn id="2" xr3:uid="{B57C1B7A-B22E-4E30-BEF0-BCA28DA3995F}" name="Positie" dataDxfId="370" totalsRowDxfId="369"/>
    <tableColumn id="3" xr3:uid="{8DCE7811-5DAC-48A3-A213-ED76DEA37798}" name="Hoeveelheid_x000a_Q [st.]" dataDxfId="368" totalsRowDxfId="367"/>
    <tableColumn id="4" xr3:uid="{18DB06DF-828C-4348-8CCD-C89778886AFA}" name="A [mm]" dataDxfId="366" totalsRowDxfId="365"/>
    <tableColumn id="5" xr3:uid="{A91E2B8D-9AF7-43E5-969B-388B89D94580}" name="B [mm]" dataDxfId="364" totalsRowDxfId="363"/>
    <tableColumn id="6" xr3:uid="{DAC670E4-05EC-4370-BAFA-C755294ED182}" name="Afmeting_x000a_A+B [mm]" dataDxfId="362" totalsRowDxfId="361">
      <calculatedColumnFormula>D24+E24</calculatedColumnFormula>
    </tableColumn>
    <tableColumn id="7" xr3:uid="{3DC2E5C8-C588-480A-A88B-5EC035C366F8}" name="Hoek_x000a_[°]" dataDxfId="360" totalsRowDxfId="359"/>
    <tableColumn id="8" xr3:uid="{7F18974C-3EB7-42D0-AAF9-0FED940CE849}" name="Lengte_x000a_L [mm]" dataDxfId="358" totalsRowDxfId="357"/>
    <tableColumn id="9" xr3:uid="{33C20B68-F167-461E-81F3-060D70FCE16E}" name="Dikte_x000a_T [mm]" dataDxfId="356" totalsRowDxfId="355"/>
    <tableColumn id="10" xr3:uid="{0A65C32D-6D1F-468A-80D7-1940D094F130}" name="Module_x000a_M [mm]" dataDxfId="354" totalsRowDxfId="353"/>
    <tableColumn id="11" xr3:uid="{2872944B-0946-4C30-8CF3-7BAC9407232B}" name="Paneeltype" dataDxfId="352" totalsRowDxfId="351"/>
    <tableColumn id="12" xr3:uid="{1E811553-737D-4F12-BF35-71649CFB50C1}" name="Kerntype" dataDxfId="350" totalsRowDxfId="349"/>
    <tableColumn id="13" xr3:uid="{A7909B4F-B71F-4647-8ACF-79F15F4C3D65}" name="Dikte _x000a_(zijde A) [mm]" dataDxfId="348" totalsRowDxfId="347"/>
    <tableColumn id="14" xr3:uid="{544D3BA6-55FD-4BBC-ABF1-8B720CB81CD8}" name="Type coating _x000a_(zijde A)" dataDxfId="346" totalsRowDxfId="345"/>
    <tableColumn id="15" xr3:uid="{A464A81D-00F0-40B4-9FA5-345A527562C0}" name="Kleur _x000a_(zijde A)" dataDxfId="344" totalsRowDxfId="343"/>
    <tableColumn id="16" xr3:uid="{34E998D9-BB59-4558-B36F-D0FA82F8782B}" name="Profieltype _x000a_(zijde A)" dataDxfId="342" totalsRowDxfId="341"/>
    <tableColumn id="17" xr3:uid="{3D56E784-2934-469F-A3D0-14AA5B4D5FD6}" name="Dikte _x000a_(zijde B) [mm]" dataDxfId="340" totalsRowDxfId="339"/>
    <tableColumn id="18" xr3:uid="{8738AD36-D6C2-4CC7-8908-187F474C01B5}" name="Type coating _x000a_(zijde B)" dataDxfId="338" totalsRowDxfId="337"/>
    <tableColumn id="19" xr3:uid="{25816E51-3520-4326-8890-372AB52AB0F9}" name="Kleur _x000a_(zijde B)" dataDxfId="336" totalsRowDxfId="335"/>
    <tableColumn id="20" xr3:uid="{E748B4ED-A431-4AA4-86C4-4F0F33611D9B}" name="Profieltype _x000a_(zijde B)" dataDxfId="334" totalsRowDxfId="333"/>
    <tableColumn id="21" xr3:uid="{7096D0C2-9DC6-4E4A-977B-10B3CBDC0C29}" name="Opmerking" totalsRowLabel="Totaal [m2]" dataDxfId="332" totalsRowDxfId="331"/>
    <tableColumn id="22" xr3:uid="{7AC87F90-7498-404D-8D43-A9C660FF283E}" name="Totaal_x000a_Q×L×M [m2]" totalsRowFunction="sum" dataDxfId="330" totalsRowDxfId="329">
      <calculatedColumnFormula>C24*H24/1000*J24/1000</calculatedColumnFormula>
    </tableColumn>
    <tableColumn id="23" xr3:uid="{74A794F2-BC0A-48DC-9495-A66C344574FF}" name="Prioriteit" dataDxfId="328" totalsRowDxfId="327"/>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75355EF-54FF-4E08-B03E-BE59EE6C5CD4}" name="Table5" displayName="Table5" ref="A23:W34" totalsRowCount="1" headerRowDxfId="326" dataDxfId="324" totalsRowDxfId="322" headerRowBorderDxfId="325" tableBorderDxfId="323">
  <autoFilter ref="A23:W33" xr:uid="{875355EF-54FF-4E08-B03E-BE59EE6C5CD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autoFilter>
  <tableColumns count="23">
    <tableColumn id="1" xr3:uid="{91F1D55D-0753-44A6-B65F-86B63F4051B9}" name="Gevel/Fase" dataDxfId="321" totalsRowDxfId="320"/>
    <tableColumn id="2" xr3:uid="{B6264FC5-96AC-4A19-B75E-2A46F1FD0560}" name="Positie" dataDxfId="319" totalsRowDxfId="318"/>
    <tableColumn id="3" xr3:uid="{0B05F846-3BF1-4B67-8C14-EF322582AEA4}" name="Hoeveelheid_x000a_Q [st.]" dataDxfId="317" totalsRowDxfId="316"/>
    <tableColumn id="4" xr3:uid="{AE6221F7-81AE-45B0-9ADB-899613E453E9}" name="A [mm]" dataDxfId="315" totalsRowDxfId="314"/>
    <tableColumn id="5" xr3:uid="{8B1C5A57-4E0F-4602-8142-56B8BA85ECA1}" name="B [mm]" dataDxfId="313" totalsRowDxfId="312"/>
    <tableColumn id="6" xr3:uid="{53CCC58D-F400-433E-B456-FDC81599B648}" name="Afmeting_x000a_A+B [mm]" dataDxfId="311" totalsRowDxfId="310">
      <calculatedColumnFormula>D24+E24</calculatedColumnFormula>
    </tableColumn>
    <tableColumn id="7" xr3:uid="{D588BB6B-C8A2-4889-81C6-554B5DE87E24}" name="Hoek_x000a_[°]" dataDxfId="309" totalsRowDxfId="308"/>
    <tableColumn id="8" xr3:uid="{189E0743-EEFE-4508-9AFF-5DFE5DCC1A1C}" name="Lengte_x000a_L [mm]" dataDxfId="307" totalsRowDxfId="306"/>
    <tableColumn id="9" xr3:uid="{8C6C83CF-FF5A-419D-869B-EC6B2375A45F}" name="Dikte_x000a_T [mm]" dataDxfId="305" totalsRowDxfId="304"/>
    <tableColumn id="10" xr3:uid="{F27BFA22-8CD3-46D4-9757-34466B1A85E4}" name="Module_x000a_M [mm]" dataDxfId="303" totalsRowDxfId="302"/>
    <tableColumn id="11" xr3:uid="{BBEE3E69-C207-4C46-883B-50DDA0813249}" name="Paneeltype" dataDxfId="301" totalsRowDxfId="300"/>
    <tableColumn id="12" xr3:uid="{11F86387-743D-4426-AD97-D1D9BD52B644}" name="Kerntype" dataDxfId="299" totalsRowDxfId="298"/>
    <tableColumn id="13" xr3:uid="{6EA00270-F9B6-4CF5-B2C4-94A9FD093568}" name="Dikte _x000a_(zijde A) [mm]" dataDxfId="297" totalsRowDxfId="296"/>
    <tableColumn id="14" xr3:uid="{BCFE39F7-8B0D-461F-80FD-8C2942C7F7AA}" name="Type coating _x000a_(zijde A)" dataDxfId="295" totalsRowDxfId="294"/>
    <tableColumn id="15" xr3:uid="{42B90C77-1E17-4D16-95C3-BBDE6FFF958A}" name="Kleur _x000a_(zijde A)" dataDxfId="293" totalsRowDxfId="292"/>
    <tableColumn id="16" xr3:uid="{1A91E767-6A38-4B2B-8BBF-80375E2E5F15}" name="Profieltype _x000a_(zijde A)" dataDxfId="291" totalsRowDxfId="290"/>
    <tableColumn id="17" xr3:uid="{3E095366-B05C-4BA5-A794-0498C4C4956C}" name="Dikte _x000a_(zijde B) [mm]" dataDxfId="289" totalsRowDxfId="288"/>
    <tableColumn id="18" xr3:uid="{16ACF66A-3B6B-4B72-BE3E-A92A5345A8F9}" name="Type coating _x000a_(zijde B)" dataDxfId="287" totalsRowDxfId="286"/>
    <tableColumn id="19" xr3:uid="{76614344-8267-46D9-9FF5-56D3C3693312}" name="Kleur _x000a_(zijde B)" dataDxfId="285" totalsRowDxfId="284"/>
    <tableColumn id="20" xr3:uid="{AD15C301-2201-4C89-BBE1-48FECA976B3A}" name="Profieltype _x000a_(zijde B)" dataDxfId="283" totalsRowDxfId="282"/>
    <tableColumn id="21" xr3:uid="{3C132300-8D94-4484-8E6A-AFD2953D2BDE}" name="Opmerking" totalsRowLabel="Totaal [m2]" dataDxfId="281" totalsRowDxfId="280"/>
    <tableColumn id="22" xr3:uid="{616E0CBD-B4DD-4D18-B680-5CD79F930A92}" name="Totaal_x000a_Q×L×M [m2]" totalsRowFunction="sum" dataDxfId="279" totalsRowDxfId="278">
      <calculatedColumnFormula>C24*H24/1000*J24/1000</calculatedColumnFormula>
    </tableColumn>
    <tableColumn id="23" xr3:uid="{81BF52B2-A4F7-4264-9C4D-71D438F58A41}" name="Prioriteit" dataDxfId="277" totalsRowDxfId="276"/>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249E55D-4CE9-4A0B-A2C3-E4465CD76108}" name="Table6" displayName="Table6" ref="A23:Y34" totalsRowCount="1" headerRowDxfId="275" dataDxfId="273" totalsRowDxfId="271" headerRowBorderDxfId="274" tableBorderDxfId="272">
  <autoFilter ref="A23:Y33" xr:uid="{7249E55D-4CE9-4A0B-A2C3-E4465CD7610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autoFilter>
  <tableColumns count="25">
    <tableColumn id="1" xr3:uid="{2EF8EC04-D187-47BC-94A1-ECC225AE272D}" name="Gevel/Fase" dataDxfId="270" totalsRowDxfId="269"/>
    <tableColumn id="2" xr3:uid="{36AFFD45-9D42-4741-9018-DAEA4D91EC5D}" name="Positie" dataDxfId="268" totalsRowDxfId="267"/>
    <tableColumn id="3" xr3:uid="{1FE2FDE6-EC62-4FE2-8662-CB0CFA5FD3DE}" name="Hoeveelheid_x000a_Q [st.]" dataDxfId="266" totalsRowDxfId="265"/>
    <tableColumn id="4" xr3:uid="{50104E2F-8B10-4227-887A-939F6619AD25}" name="A [mm]" dataDxfId="264" totalsRowDxfId="263"/>
    <tableColumn id="5" xr3:uid="{5ABE31AB-7509-420E-BF12-BCB5E5B22FFA}" name="B [mm]" dataDxfId="262" totalsRowDxfId="261"/>
    <tableColumn id="6" xr3:uid="{118DB0DE-8427-4000-8CB5-AB5F4EBECE71}" name="C [mm]" dataDxfId="260" totalsRowDxfId="259"/>
    <tableColumn id="7" xr3:uid="{5852EB62-4327-46A7-9E7F-1B13DA50C088}" name="Afmeting_x000a_A+B+C [mm]" dataDxfId="258" totalsRowDxfId="257">
      <calculatedColumnFormula>D24+E24+F24</calculatedColumnFormula>
    </tableColumn>
    <tableColumn id="8" xr3:uid="{27145A13-4BC7-4724-8AEF-B01E607B61C1}" name="Hoek_x000a_a [°]" dataDxfId="256" totalsRowDxfId="255"/>
    <tableColumn id="9" xr3:uid="{43D41CAB-5040-488D-A40B-90121CD3E0CA}" name="Hoek_x000a_c [°]" dataDxfId="254" totalsRowDxfId="253"/>
    <tableColumn id="10" xr3:uid="{068D9822-E89F-4FC5-BE0E-57DE92CBEC36}" name="Lengte_x000a_L [mm]" dataDxfId="252" totalsRowDxfId="251"/>
    <tableColumn id="11" xr3:uid="{753005BC-1F98-4D8E-ABBF-16592E83F733}" name="Dikte_x000a_T [mm]" dataDxfId="250" totalsRowDxfId="249"/>
    <tableColumn id="12" xr3:uid="{43FB3759-B1DE-43AC-875D-8CBC0F4DF0A3}" name="Module_x000a_M [mm]" dataDxfId="248" totalsRowDxfId="247"/>
    <tableColumn id="13" xr3:uid="{B2A7B49B-4C36-45BF-A61E-B9C323DA155E}" name="Paneeltype" dataDxfId="246" totalsRowDxfId="245"/>
    <tableColumn id="14" xr3:uid="{E4306C4E-5E49-4FFB-8EAD-ACF4BD4D8F9A}" name="Kerntype" dataDxfId="244" totalsRowDxfId="243"/>
    <tableColumn id="15" xr3:uid="{95D0C77F-ACF1-4068-9341-DC82D64F0AAA}" name="Dikte _x000a_(zijde A) [mm]" dataDxfId="242" totalsRowDxfId="241"/>
    <tableColumn id="16" xr3:uid="{4010D1BC-CCED-4973-AC50-0063E4136CF4}" name="Type coating _x000a_(zijde A)" dataDxfId="240" totalsRowDxfId="239"/>
    <tableColumn id="17" xr3:uid="{088DC478-0BC0-4FCC-AFF7-42D6129139E2}" name="Kleur _x000a_(zijde A)" dataDxfId="238" totalsRowDxfId="237"/>
    <tableColumn id="18" xr3:uid="{D55AC076-EACB-438A-BA42-5714E0D9C9F9}" name="Profieltype _x000a_(zijde A)" dataDxfId="236" totalsRowDxfId="235"/>
    <tableColumn id="19" xr3:uid="{8572DB2F-3CED-4318-8320-C1779ADA6796}" name="Dikte _x000a_(zijde B) [mm]" dataDxfId="234" totalsRowDxfId="233"/>
    <tableColumn id="20" xr3:uid="{23545A9C-E2B3-4FFA-A9C9-F9FE9D687791}" name="Type coating _x000a_(zijde B)" dataDxfId="232" totalsRowDxfId="231"/>
    <tableColumn id="21" xr3:uid="{29072817-7072-40A0-8579-A86959492F98}" name="Kleur _x000a_(zijde B)" dataDxfId="230" totalsRowDxfId="229"/>
    <tableColumn id="22" xr3:uid="{570F9840-29FF-46FA-A3D1-D5501BDF4EAE}" name="Profieltype _x000a_(zijde B)" dataDxfId="228" totalsRowDxfId="227"/>
    <tableColumn id="23" xr3:uid="{A7F49C0A-A1EC-4BBE-8B19-3A2A4388D1E6}" name="Opmerking" totalsRowLabel="Totaal [m2]" dataDxfId="226" totalsRowDxfId="225"/>
    <tableColumn id="24" xr3:uid="{218B16B2-75C3-4848-918D-2B835F04F7D6}" name="Totaal_x000a_Q×L×M [m2]" totalsRowFunction="sum" dataDxfId="224" totalsRowDxfId="223">
      <calculatedColumnFormula>C24*J24/1000*L24/1000</calculatedColumnFormula>
    </tableColumn>
    <tableColumn id="25" xr3:uid="{50BCC169-8DA3-4E5F-A2A8-CCEE1F031FB2}" name="Prioriteit" dataDxfId="222" totalsRowDxfId="221"/>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trimo-group.com/files/downloads/Horizontal%20Fa%C3%A7ade%20System%20Trimoterm%20FTV.pdf" TargetMode="External"/><Relationship Id="rId7" Type="http://schemas.openxmlformats.org/officeDocument/2006/relationships/drawing" Target="../drawings/drawing1.xml"/><Relationship Id="rId2" Type="http://schemas.openxmlformats.org/officeDocument/2006/relationships/hyperlink" Target="https://www.trimo-group.com/files/downloads/Packaging%20transport%20and%20storage%20for%20Trimo%20products.pdf" TargetMode="External"/><Relationship Id="rId1" Type="http://schemas.openxmlformats.org/officeDocument/2006/relationships/hyperlink" Target="https://www.trimo-group.com/files/downloads/Trimoterm%20Fireproof%20Panels%20Brochure.pdf" TargetMode="External"/><Relationship Id="rId6" Type="http://schemas.openxmlformats.org/officeDocument/2006/relationships/printerSettings" Target="../printerSettings/printerSettings1.bin"/><Relationship Id="rId5" Type="http://schemas.openxmlformats.org/officeDocument/2006/relationships/hyperlink" Target="https://www.trimo-group.com/files/downloads/Trimoterm%20Technical%20Specification.pdf" TargetMode="External"/><Relationship Id="rId4" Type="http://schemas.openxmlformats.org/officeDocument/2006/relationships/hyperlink" Target="https://www.trimo-group.com/files/downloads/Trimoterm%20Fa%C3%A7ade%20System%20FTV%20Invisio.pdf" TargetMode="External"/></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imo-group.com/files/downloads/Horizontal%20Fa%C3%A7ade%20System%20Trimoterm%20FTV.pdf" TargetMode="External"/><Relationship Id="rId7" Type="http://schemas.openxmlformats.org/officeDocument/2006/relationships/drawing" Target="../drawings/drawing2.xml"/><Relationship Id="rId2" Type="http://schemas.openxmlformats.org/officeDocument/2006/relationships/hyperlink" Target="https://www.trimo-group.com/files/downloads/Packaging%20transport%20and%20storage%20for%20Trimo%20products.pdf" TargetMode="External"/><Relationship Id="rId1" Type="http://schemas.openxmlformats.org/officeDocument/2006/relationships/hyperlink" Target="https://www.trimo-group.com/files/downloads/Trimoterm%20Fireproof%20Panels%20Brochure.pdf" TargetMode="External"/><Relationship Id="rId6" Type="http://schemas.openxmlformats.org/officeDocument/2006/relationships/printerSettings" Target="../printerSettings/printerSettings2.bin"/><Relationship Id="rId5" Type="http://schemas.openxmlformats.org/officeDocument/2006/relationships/hyperlink" Target="https://www.trimo-group.com/files/downloads/Trimoterm%20Technical%20Specification.pdf" TargetMode="External"/><Relationship Id="rId10" Type="http://schemas.openxmlformats.org/officeDocument/2006/relationships/comments" Target="../comments1.xml"/><Relationship Id="rId4" Type="http://schemas.openxmlformats.org/officeDocument/2006/relationships/hyperlink" Target="https://www.trimo-group.com/files/downloads/Trimoterm%20Fa%C3%A7ade%20System%20FTV%20Invisio.pdf" TargetMode="External"/><Relationship Id="rId9" Type="http://schemas.openxmlformats.org/officeDocument/2006/relationships/table" Target="../tables/table1.xml"/></Relationships>
</file>

<file path=xl/worksheets/_rels/sheet3.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imo-group.com/files/downloads/Horizontal%20Fa%C3%A7ade%20System%20Trimoterm%20FTV.pdf" TargetMode="External"/><Relationship Id="rId7" Type="http://schemas.openxmlformats.org/officeDocument/2006/relationships/drawing" Target="../drawings/drawing3.xml"/><Relationship Id="rId2" Type="http://schemas.openxmlformats.org/officeDocument/2006/relationships/hyperlink" Target="https://www.trimo-group.com/files/downloads/Packaging%20transport%20and%20storage%20for%20Trimo%20products.pdf" TargetMode="External"/><Relationship Id="rId1" Type="http://schemas.openxmlformats.org/officeDocument/2006/relationships/hyperlink" Target="https://www.trimo-group.com/files/downloads/Trimoterm%20Fireproof%20Panels%20Brochure.pdf" TargetMode="External"/><Relationship Id="rId6" Type="http://schemas.openxmlformats.org/officeDocument/2006/relationships/printerSettings" Target="../printerSettings/printerSettings3.bin"/><Relationship Id="rId5" Type="http://schemas.openxmlformats.org/officeDocument/2006/relationships/hyperlink" Target="https://www.trimo-group.com/files/downloads/Trimoterm%20Technical%20Specification.pdf" TargetMode="External"/><Relationship Id="rId10" Type="http://schemas.openxmlformats.org/officeDocument/2006/relationships/comments" Target="../comments2.xml"/><Relationship Id="rId4" Type="http://schemas.openxmlformats.org/officeDocument/2006/relationships/hyperlink" Target="https://www.trimo-group.com/files/downloads/Trimoterm%20Fa%C3%A7ade%20System%20FTV%20Invisio.pdf" TargetMode="External"/><Relationship Id="rId9" Type="http://schemas.openxmlformats.org/officeDocument/2006/relationships/table" Target="../tables/table2.xm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https://www.trimo-group.com/files/downloads/Horizontal%20Fa%C3%A7ade%20System%20Trimoterm%20FTV.pdf" TargetMode="External"/><Relationship Id="rId7" Type="http://schemas.openxmlformats.org/officeDocument/2006/relationships/drawing" Target="../drawings/drawing4.xml"/><Relationship Id="rId2" Type="http://schemas.openxmlformats.org/officeDocument/2006/relationships/hyperlink" Target="https://www.trimo-group.com/files/downloads/Packaging%20transport%20and%20storage%20for%20Trimo%20products.pdf" TargetMode="External"/><Relationship Id="rId1" Type="http://schemas.openxmlformats.org/officeDocument/2006/relationships/hyperlink" Target="https://www.trimo-group.com/files/downloads/Trimoterm%20Fireproof%20Panels%20Brochure.pdf" TargetMode="External"/><Relationship Id="rId6" Type="http://schemas.openxmlformats.org/officeDocument/2006/relationships/printerSettings" Target="../printerSettings/printerSettings4.bin"/><Relationship Id="rId5" Type="http://schemas.openxmlformats.org/officeDocument/2006/relationships/hyperlink" Target="https://www.trimo-group.com/files/downloads/Trimoterm%20Technical%20Specification.pdf" TargetMode="External"/><Relationship Id="rId10" Type="http://schemas.openxmlformats.org/officeDocument/2006/relationships/comments" Target="../comments3.xml"/><Relationship Id="rId4" Type="http://schemas.openxmlformats.org/officeDocument/2006/relationships/hyperlink" Target="https://www.trimo-group.com/files/downloads/Trimoterm%20Fa%C3%A7ade%20System%20FTV%20Invisio.pdf" TargetMode="External"/><Relationship Id="rId9" Type="http://schemas.openxmlformats.org/officeDocument/2006/relationships/table" Target="../tables/table3.xml"/></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4.vml"/><Relationship Id="rId3" Type="http://schemas.openxmlformats.org/officeDocument/2006/relationships/hyperlink" Target="https://www.trimo-group.com/files/downloads/Horizontal%20Fa%C3%A7ade%20System%20Trimoterm%20FTV.pdf" TargetMode="External"/><Relationship Id="rId7" Type="http://schemas.openxmlformats.org/officeDocument/2006/relationships/drawing" Target="../drawings/drawing5.xml"/><Relationship Id="rId2" Type="http://schemas.openxmlformats.org/officeDocument/2006/relationships/hyperlink" Target="https://www.trimo-group.com/files/downloads/Packaging%20transport%20and%20storage%20for%20Trimo%20products.pdf" TargetMode="External"/><Relationship Id="rId1" Type="http://schemas.openxmlformats.org/officeDocument/2006/relationships/hyperlink" Target="https://www.trimo-group.com/files/downloads/Trimoterm%20Fireproof%20Panels%20Brochure.pdf" TargetMode="External"/><Relationship Id="rId6" Type="http://schemas.openxmlformats.org/officeDocument/2006/relationships/printerSettings" Target="../printerSettings/printerSettings5.bin"/><Relationship Id="rId5" Type="http://schemas.openxmlformats.org/officeDocument/2006/relationships/hyperlink" Target="https://www.trimo-group.com/files/downloads/Trimoterm%20Technical%20Specification.pdf" TargetMode="External"/><Relationship Id="rId10" Type="http://schemas.openxmlformats.org/officeDocument/2006/relationships/comments" Target="../comments4.xml"/><Relationship Id="rId4" Type="http://schemas.openxmlformats.org/officeDocument/2006/relationships/hyperlink" Target="https://www.trimo-group.com/files/downloads/Trimoterm%20Fa%C3%A7ade%20System%20FTV%20Invisio.pdf" TargetMode="External"/><Relationship Id="rId9" Type="http://schemas.openxmlformats.org/officeDocument/2006/relationships/table" Target="../tables/table4.xml"/></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5.vml"/><Relationship Id="rId3" Type="http://schemas.openxmlformats.org/officeDocument/2006/relationships/hyperlink" Target="https://www.trimo-group.com/files/downloads/Horizontal%20Fa%C3%A7ade%20System%20Trimoterm%20FTV.pdf" TargetMode="External"/><Relationship Id="rId7" Type="http://schemas.openxmlformats.org/officeDocument/2006/relationships/drawing" Target="../drawings/drawing6.xml"/><Relationship Id="rId2" Type="http://schemas.openxmlformats.org/officeDocument/2006/relationships/hyperlink" Target="https://www.trimo-group.com/files/downloads/Packaging%20transport%20and%20storage%20for%20Trimo%20products.pdf" TargetMode="External"/><Relationship Id="rId1" Type="http://schemas.openxmlformats.org/officeDocument/2006/relationships/hyperlink" Target="https://www.trimo-group.com/files/downloads/Trimoterm%20Fireproof%20Panels%20Brochure.pdf" TargetMode="External"/><Relationship Id="rId6" Type="http://schemas.openxmlformats.org/officeDocument/2006/relationships/printerSettings" Target="../printerSettings/printerSettings6.bin"/><Relationship Id="rId5" Type="http://schemas.openxmlformats.org/officeDocument/2006/relationships/hyperlink" Target="https://www.trimo-group.com/files/downloads/Trimoterm%20Technical%20Specification.pdf" TargetMode="External"/><Relationship Id="rId10" Type="http://schemas.openxmlformats.org/officeDocument/2006/relationships/comments" Target="../comments5.xml"/><Relationship Id="rId4" Type="http://schemas.openxmlformats.org/officeDocument/2006/relationships/hyperlink" Target="https://www.trimo-group.com/files/downloads/Trimoterm%20Fa%C3%A7ade%20System%20FTV%20Invisio.pdf" TargetMode="External"/><Relationship Id="rId9" Type="http://schemas.openxmlformats.org/officeDocument/2006/relationships/table" Target="../tables/table5.xml"/></Relationships>
</file>

<file path=xl/worksheets/_rels/sheet7.xml.rels><?xml version="1.0" encoding="UTF-8" standalone="yes"?>
<Relationships xmlns="http://schemas.openxmlformats.org/package/2006/relationships"><Relationship Id="rId8" Type="http://schemas.openxmlformats.org/officeDocument/2006/relationships/vmlDrawing" Target="../drawings/vmlDrawing6.vml"/><Relationship Id="rId3" Type="http://schemas.openxmlformats.org/officeDocument/2006/relationships/hyperlink" Target="https://www.trimo-group.com/files/downloads/Horizontal%20Fa%C3%A7ade%20System%20Trimoterm%20FTV.pdf" TargetMode="External"/><Relationship Id="rId7" Type="http://schemas.openxmlformats.org/officeDocument/2006/relationships/drawing" Target="../drawings/drawing7.xml"/><Relationship Id="rId2" Type="http://schemas.openxmlformats.org/officeDocument/2006/relationships/hyperlink" Target="https://www.trimo-group.com/files/downloads/Packaging%20transport%20and%20storage%20for%20Trimo%20products.pdf" TargetMode="External"/><Relationship Id="rId1" Type="http://schemas.openxmlformats.org/officeDocument/2006/relationships/hyperlink" Target="https://www.trimo-group.com/files/downloads/Trimoterm%20Fireproof%20Panels%20Brochure.pdf" TargetMode="External"/><Relationship Id="rId6" Type="http://schemas.openxmlformats.org/officeDocument/2006/relationships/printerSettings" Target="../printerSettings/printerSettings7.bin"/><Relationship Id="rId5" Type="http://schemas.openxmlformats.org/officeDocument/2006/relationships/hyperlink" Target="https://www.trimo-group.com/files/downloads/Trimoterm%20Technical%20Specification.pdf" TargetMode="External"/><Relationship Id="rId10" Type="http://schemas.openxmlformats.org/officeDocument/2006/relationships/comments" Target="../comments6.xml"/><Relationship Id="rId4" Type="http://schemas.openxmlformats.org/officeDocument/2006/relationships/hyperlink" Target="https://www.trimo-group.com/files/downloads/Trimoterm%20Fa%C3%A7ade%20System%20FTV%20Invisio.pdf" TargetMode="External"/><Relationship Id="rId9" Type="http://schemas.openxmlformats.org/officeDocument/2006/relationships/table" Target="../tables/table6.xml"/></Relationships>
</file>

<file path=xl/worksheets/_rels/sheet8.xml.rels><?xml version="1.0" encoding="UTF-8" standalone="yes"?>
<Relationships xmlns="http://schemas.openxmlformats.org/package/2006/relationships"><Relationship Id="rId8" Type="http://schemas.openxmlformats.org/officeDocument/2006/relationships/vmlDrawing" Target="../drawings/vmlDrawing7.vml"/><Relationship Id="rId3" Type="http://schemas.openxmlformats.org/officeDocument/2006/relationships/hyperlink" Target="https://www.trimo-group.com/files/downloads/Horizontal%20Fa%C3%A7ade%20System%20Trimoterm%20FTV.pdf" TargetMode="External"/><Relationship Id="rId7" Type="http://schemas.openxmlformats.org/officeDocument/2006/relationships/drawing" Target="../drawings/drawing8.xml"/><Relationship Id="rId2" Type="http://schemas.openxmlformats.org/officeDocument/2006/relationships/hyperlink" Target="https://www.trimo-group.com/files/downloads/Packaging%20transport%20and%20storage%20for%20Trimo%20products.pdf" TargetMode="External"/><Relationship Id="rId1" Type="http://schemas.openxmlformats.org/officeDocument/2006/relationships/hyperlink" Target="https://www.trimo-group.com/files/downloads/Trimoterm%20Fireproof%20Panels%20Brochure.pdf" TargetMode="External"/><Relationship Id="rId6" Type="http://schemas.openxmlformats.org/officeDocument/2006/relationships/printerSettings" Target="../printerSettings/printerSettings8.bin"/><Relationship Id="rId5" Type="http://schemas.openxmlformats.org/officeDocument/2006/relationships/hyperlink" Target="https://www.trimo-group.com/files/downloads/Trimoterm%20Technical%20Specification.pdf" TargetMode="External"/><Relationship Id="rId10" Type="http://schemas.openxmlformats.org/officeDocument/2006/relationships/comments" Target="../comments7.xml"/><Relationship Id="rId4" Type="http://schemas.openxmlformats.org/officeDocument/2006/relationships/hyperlink" Target="https://www.trimo-group.com/files/downloads/Trimoterm%20Fa%C3%A7ade%20System%20FTV%20Invisio.pdf" TargetMode="External"/><Relationship Id="rId9"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3F929-EE10-4339-B7D0-805C2C9F5734}">
  <sheetPr codeName="Sheet1"/>
  <dimension ref="A1:R167"/>
  <sheetViews>
    <sheetView showGridLines="0" zoomScaleNormal="100" zoomScaleSheetLayoutView="85" workbookViewId="0">
      <selection activeCell="G2" sqref="G2"/>
    </sheetView>
  </sheetViews>
  <sheetFormatPr defaultRowHeight="14.25" x14ac:dyDescent="0.2"/>
  <cols>
    <col min="1" max="1" width="17.625" customWidth="1"/>
    <col min="2" max="2" width="14.625" customWidth="1"/>
    <col min="3" max="3" width="10.625" customWidth="1"/>
    <col min="4" max="6" width="9" customWidth="1"/>
  </cols>
  <sheetData>
    <row r="1" spans="1:18" ht="15" x14ac:dyDescent="0.25">
      <c r="B1" s="1"/>
      <c r="C1" s="29"/>
    </row>
    <row r="2" spans="1:18" ht="26.25" x14ac:dyDescent="0.4">
      <c r="A2" s="2"/>
      <c r="B2" s="1"/>
      <c r="C2" s="20" t="s">
        <v>86</v>
      </c>
    </row>
    <row r="3" spans="1:18" ht="15.75" x14ac:dyDescent="0.25">
      <c r="C3" s="21" t="s">
        <v>142</v>
      </c>
      <c r="D3" s="28" t="str" cm="1">
        <f t="array" ref="D3">LOOKUP(2,1/(Updates!A:A&lt;&gt;""),Updates!A:A)</f>
        <v>1.4.1</v>
      </c>
      <c r="E3" s="30" t="s">
        <v>214</v>
      </c>
      <c r="F3" s="2"/>
    </row>
    <row r="4" spans="1:18" x14ac:dyDescent="0.2">
      <c r="C4" s="21"/>
    </row>
    <row r="7" spans="1:18" ht="15" x14ac:dyDescent="0.25">
      <c r="F7" s="1" t="s">
        <v>176</v>
      </c>
      <c r="N7" s="116" t="s">
        <v>177</v>
      </c>
    </row>
    <row r="8" spans="1:18" x14ac:dyDescent="0.2">
      <c r="F8" s="115" t="s">
        <v>178</v>
      </c>
    </row>
    <row r="9" spans="1:18" ht="15" x14ac:dyDescent="0.25">
      <c r="N9" s="117" t="s">
        <v>176</v>
      </c>
      <c r="O9" s="118"/>
      <c r="P9" s="118"/>
      <c r="Q9" s="119" t="s">
        <v>70</v>
      </c>
      <c r="R9" s="119" t="s">
        <v>71</v>
      </c>
    </row>
    <row r="10" spans="1:18" x14ac:dyDescent="0.2">
      <c r="N10" s="120" t="s">
        <v>179</v>
      </c>
      <c r="O10" s="121"/>
      <c r="P10" s="121"/>
      <c r="Q10" s="122" t="s">
        <v>72</v>
      </c>
      <c r="R10" s="122" t="s">
        <v>72</v>
      </c>
    </row>
    <row r="11" spans="1:18" x14ac:dyDescent="0.2">
      <c r="N11" s="120" t="s">
        <v>180</v>
      </c>
      <c r="O11" s="121"/>
      <c r="P11" s="121"/>
      <c r="Q11" s="122" t="s">
        <v>72</v>
      </c>
      <c r="R11" s="122" t="s">
        <v>72</v>
      </c>
    </row>
    <row r="12" spans="1:18" x14ac:dyDescent="0.2">
      <c r="F12" s="115" t="s">
        <v>181</v>
      </c>
      <c r="N12" s="120" t="s">
        <v>178</v>
      </c>
      <c r="O12" s="123"/>
      <c r="P12" s="123"/>
      <c r="Q12" s="122" t="s">
        <v>72</v>
      </c>
      <c r="R12" s="122" t="s">
        <v>72</v>
      </c>
    </row>
    <row r="13" spans="1:18" x14ac:dyDescent="0.2">
      <c r="N13" s="120" t="s">
        <v>182</v>
      </c>
      <c r="O13" s="123"/>
      <c r="P13" s="123"/>
      <c r="Q13" s="122" t="s">
        <v>72</v>
      </c>
      <c r="R13" s="122" t="s">
        <v>72</v>
      </c>
    </row>
    <row r="14" spans="1:18" x14ac:dyDescent="0.2">
      <c r="N14" s="120" t="s">
        <v>183</v>
      </c>
      <c r="O14" s="123"/>
      <c r="P14" s="123"/>
      <c r="Q14" s="124"/>
      <c r="R14" s="122" t="s">
        <v>72</v>
      </c>
    </row>
    <row r="15" spans="1:18" x14ac:dyDescent="0.2">
      <c r="N15" s="120" t="s">
        <v>184</v>
      </c>
      <c r="O15" s="125"/>
      <c r="P15" s="125"/>
      <c r="Q15" s="124"/>
      <c r="R15" s="122" t="s">
        <v>72</v>
      </c>
    </row>
    <row r="16" spans="1:18" x14ac:dyDescent="0.2">
      <c r="F16" s="115" t="s">
        <v>183</v>
      </c>
    </row>
    <row r="20" spans="6:6" x14ac:dyDescent="0.2">
      <c r="F20" s="115" t="s">
        <v>185</v>
      </c>
    </row>
    <row r="24" spans="6:6" x14ac:dyDescent="0.2">
      <c r="F24" s="115" t="s">
        <v>186</v>
      </c>
    </row>
    <row r="28" spans="6:6" x14ac:dyDescent="0.2">
      <c r="F28" s="115" t="s">
        <v>179</v>
      </c>
    </row>
    <row r="32" spans="6:6" x14ac:dyDescent="0.2">
      <c r="F32" s="115" t="s">
        <v>187</v>
      </c>
    </row>
    <row r="36" spans="1:8" x14ac:dyDescent="0.2">
      <c r="F36" s="115" t="s">
        <v>188</v>
      </c>
    </row>
    <row r="40" spans="1:8" x14ac:dyDescent="0.2">
      <c r="F40" s="115" t="s">
        <v>189</v>
      </c>
    </row>
    <row r="43" spans="1:8" x14ac:dyDescent="0.2">
      <c r="A43" s="107" t="s">
        <v>190</v>
      </c>
      <c r="B43" s="58"/>
      <c r="C43" s="58"/>
      <c r="D43" s="58"/>
      <c r="E43" s="58"/>
      <c r="F43" s="58"/>
      <c r="G43" s="65"/>
      <c r="H43" s="66"/>
    </row>
    <row r="44" spans="1:8" x14ac:dyDescent="0.2">
      <c r="A44" s="108" t="s">
        <v>62</v>
      </c>
      <c r="B44" s="58"/>
      <c r="C44" s="58"/>
      <c r="D44" s="58"/>
      <c r="E44" s="58"/>
      <c r="F44" s="58"/>
      <c r="G44" s="58"/>
      <c r="H44" s="58"/>
    </row>
    <row r="45" spans="1:8" x14ac:dyDescent="0.2">
      <c r="A45" s="58"/>
      <c r="B45" s="58"/>
      <c r="C45" s="58"/>
      <c r="D45" s="58"/>
      <c r="E45" s="58"/>
      <c r="F45" s="58"/>
      <c r="G45" s="58"/>
      <c r="H45" s="58"/>
    </row>
    <row r="46" spans="1:8" ht="15" x14ac:dyDescent="0.25">
      <c r="A46" s="110" t="s">
        <v>63</v>
      </c>
      <c r="B46" s="110" t="s">
        <v>64</v>
      </c>
      <c r="C46" s="110" t="s">
        <v>65</v>
      </c>
      <c r="D46" s="110">
        <v>60</v>
      </c>
      <c r="E46" s="110">
        <v>1000</v>
      </c>
      <c r="F46" s="110" t="s">
        <v>3</v>
      </c>
      <c r="G46" s="110" t="s">
        <v>13</v>
      </c>
      <c r="H46" s="68"/>
    </row>
    <row r="47" spans="1:8" ht="15" x14ac:dyDescent="0.25">
      <c r="A47" s="111" t="s">
        <v>66</v>
      </c>
      <c r="B47" s="111" t="s">
        <v>66</v>
      </c>
      <c r="C47" s="111" t="s">
        <v>66</v>
      </c>
      <c r="D47" s="111" t="s">
        <v>66</v>
      </c>
      <c r="E47" s="111" t="s">
        <v>66</v>
      </c>
      <c r="F47" s="111" t="s">
        <v>66</v>
      </c>
      <c r="G47" s="111" t="s">
        <v>66</v>
      </c>
      <c r="H47" s="68"/>
    </row>
    <row r="48" spans="1:8" ht="15" x14ac:dyDescent="0.25">
      <c r="A48" s="112" t="s">
        <v>191</v>
      </c>
      <c r="B48" s="112" t="s">
        <v>192</v>
      </c>
      <c r="C48" s="112" t="s">
        <v>193</v>
      </c>
      <c r="D48" s="112" t="s">
        <v>194</v>
      </c>
      <c r="E48" s="112" t="s">
        <v>50</v>
      </c>
      <c r="F48" s="113" t="s">
        <v>195</v>
      </c>
      <c r="G48" s="113" t="s">
        <v>196</v>
      </c>
      <c r="H48" s="68"/>
    </row>
    <row r="49" spans="1:8" ht="25.5" x14ac:dyDescent="0.25">
      <c r="A49" s="58"/>
      <c r="B49" s="58"/>
      <c r="C49" s="58"/>
      <c r="D49" s="112" t="s">
        <v>67</v>
      </c>
      <c r="E49" s="112" t="s">
        <v>68</v>
      </c>
      <c r="F49" s="113" t="s">
        <v>197</v>
      </c>
      <c r="G49" s="113" t="s">
        <v>198</v>
      </c>
      <c r="H49" s="68"/>
    </row>
    <row r="50" spans="1:8" x14ac:dyDescent="0.2">
      <c r="A50" s="58"/>
      <c r="B50" s="58"/>
      <c r="C50" s="58"/>
      <c r="D50" s="58"/>
      <c r="E50" s="58"/>
      <c r="F50" s="113" t="s">
        <v>199</v>
      </c>
      <c r="G50" s="113" t="s">
        <v>199</v>
      </c>
      <c r="H50" s="58"/>
    </row>
    <row r="51" spans="1:8" ht="15" x14ac:dyDescent="0.25">
      <c r="A51" s="58"/>
      <c r="B51" s="58"/>
      <c r="C51" s="58"/>
      <c r="D51" s="58"/>
      <c r="E51" s="58"/>
      <c r="F51" s="58"/>
      <c r="G51" s="58"/>
      <c r="H51" s="68"/>
    </row>
    <row r="52" spans="1:8" ht="15" x14ac:dyDescent="0.25">
      <c r="A52" s="58"/>
      <c r="B52" s="58"/>
      <c r="C52" s="58"/>
      <c r="D52" s="58"/>
      <c r="E52" s="58"/>
      <c r="F52" s="58"/>
      <c r="G52" s="58"/>
      <c r="H52" s="68"/>
    </row>
    <row r="53" spans="1:8" x14ac:dyDescent="0.2">
      <c r="A53" s="107" t="s">
        <v>200</v>
      </c>
      <c r="B53" s="58"/>
      <c r="C53" s="58"/>
      <c r="D53" s="58"/>
      <c r="E53" s="58"/>
      <c r="F53" s="58"/>
      <c r="G53" s="58"/>
      <c r="H53" s="58"/>
    </row>
    <row r="54" spans="1:8" x14ac:dyDescent="0.2">
      <c r="A54" s="58"/>
      <c r="B54" s="58"/>
      <c r="C54" s="58"/>
      <c r="D54" s="58"/>
      <c r="E54" s="58"/>
      <c r="F54" s="58"/>
      <c r="G54" s="58"/>
      <c r="H54" s="58"/>
    </row>
    <row r="55" spans="1:8" x14ac:dyDescent="0.2">
      <c r="A55" s="108" t="s">
        <v>201</v>
      </c>
      <c r="B55" s="58"/>
      <c r="C55" s="58"/>
      <c r="D55" s="109" t="s">
        <v>202</v>
      </c>
      <c r="E55" s="58"/>
      <c r="F55" s="58"/>
      <c r="G55" s="58"/>
      <c r="H55" s="58"/>
    </row>
    <row r="56" spans="1:8" x14ac:dyDescent="0.2">
      <c r="A56" s="108" t="s">
        <v>203</v>
      </c>
      <c r="B56" s="58"/>
      <c r="C56" s="58"/>
      <c r="D56" s="109" t="s">
        <v>204</v>
      </c>
      <c r="E56" s="58"/>
      <c r="F56" s="58"/>
      <c r="G56" s="58"/>
      <c r="H56" s="58"/>
    </row>
    <row r="79" spans="1:1" ht="15" x14ac:dyDescent="0.25">
      <c r="A79" s="1" t="s">
        <v>132</v>
      </c>
    </row>
    <row r="81" spans="1:5" x14ac:dyDescent="0.2">
      <c r="B81" s="76" t="s">
        <v>223</v>
      </c>
    </row>
    <row r="82" spans="1:5" x14ac:dyDescent="0.2">
      <c r="B82" s="76" t="s">
        <v>224</v>
      </c>
    </row>
    <row r="83" spans="1:5" x14ac:dyDescent="0.2">
      <c r="B83" s="76" t="s">
        <v>225</v>
      </c>
    </row>
    <row r="84" spans="1:5" x14ac:dyDescent="0.2">
      <c r="B84" s="58"/>
    </row>
    <row r="85" spans="1:5" x14ac:dyDescent="0.2">
      <c r="B85" s="76" t="s">
        <v>226</v>
      </c>
    </row>
    <row r="86" spans="1:5" x14ac:dyDescent="0.2">
      <c r="B86" s="76" t="s">
        <v>227</v>
      </c>
    </row>
    <row r="89" spans="1:5" ht="15.75" x14ac:dyDescent="0.25">
      <c r="A89" s="22" t="s">
        <v>146</v>
      </c>
    </row>
    <row r="90" spans="1:5" x14ac:dyDescent="0.2">
      <c r="A90" s="23" t="s">
        <v>95</v>
      </c>
    </row>
    <row r="91" spans="1:5" x14ac:dyDescent="0.2">
      <c r="A91" s="23" t="s">
        <v>83</v>
      </c>
    </row>
    <row r="93" spans="1:5" x14ac:dyDescent="0.2">
      <c r="B93" s="4" t="s">
        <v>144</v>
      </c>
      <c r="C93" t="s">
        <v>98</v>
      </c>
    </row>
    <row r="94" spans="1:5" x14ac:dyDescent="0.2">
      <c r="B94" s="15" t="s">
        <v>145</v>
      </c>
      <c r="C94" s="11" t="s">
        <v>109</v>
      </c>
      <c r="D94" s="11"/>
      <c r="E94" s="11"/>
    </row>
    <row r="95" spans="1:5" x14ac:dyDescent="0.2">
      <c r="B95" s="16" t="s">
        <v>145</v>
      </c>
      <c r="C95" s="10" t="s">
        <v>87</v>
      </c>
      <c r="D95" s="10"/>
      <c r="E95" s="10"/>
    </row>
    <row r="96" spans="1:5" x14ac:dyDescent="0.2">
      <c r="B96" s="17" t="s">
        <v>145</v>
      </c>
      <c r="C96" s="3" t="s">
        <v>108</v>
      </c>
      <c r="D96" s="3"/>
      <c r="E96" s="3"/>
    </row>
    <row r="97" spans="2:5" x14ac:dyDescent="0.2">
      <c r="B97" s="18" t="s">
        <v>90</v>
      </c>
      <c r="C97" s="12" t="s">
        <v>84</v>
      </c>
      <c r="D97" s="12"/>
      <c r="E97" s="12"/>
    </row>
    <row r="127" spans="1:1" ht="15.75" x14ac:dyDescent="0.25">
      <c r="A127" s="22" t="s">
        <v>147</v>
      </c>
    </row>
    <row r="128" spans="1:1" x14ac:dyDescent="0.2">
      <c r="A128" s="23" t="s">
        <v>141</v>
      </c>
    </row>
    <row r="129" spans="1:1" x14ac:dyDescent="0.2">
      <c r="A129" s="23" t="s">
        <v>80</v>
      </c>
    </row>
    <row r="166" spans="1:13" ht="15" x14ac:dyDescent="0.25">
      <c r="A166" s="1" t="s">
        <v>17</v>
      </c>
    </row>
    <row r="167" spans="1:13" ht="143.44999999999999" customHeight="1" x14ac:dyDescent="0.2">
      <c r="A167" s="129" t="s">
        <v>219</v>
      </c>
      <c r="B167" s="129"/>
      <c r="C167" s="129"/>
      <c r="D167" s="129"/>
      <c r="E167" s="129"/>
      <c r="F167" s="129"/>
      <c r="G167" s="129"/>
      <c r="H167" s="129"/>
      <c r="I167" s="129"/>
      <c r="J167" s="129"/>
      <c r="K167" s="129"/>
      <c r="L167" s="129"/>
      <c r="M167" s="129"/>
    </row>
  </sheetData>
  <sheetProtection sheet="1" objects="1" scenarios="1"/>
  <mergeCells count="1">
    <mergeCell ref="A167:M167"/>
  </mergeCells>
  <hyperlinks>
    <hyperlink ref="B83" r:id="rId1" tooltip="Download" display="https://www.trimo-group.com/files/downloads/Trimoterm Fireproof Panels Brochure.pdf" xr:uid="{B0301FC1-8E05-4BC8-BEE5-D01305F4BFEA}"/>
    <hyperlink ref="B85" r:id="rId2" display="pack" xr:uid="{AA106FAB-4026-46D7-A5A0-488249DF4797}"/>
    <hyperlink ref="B86" r:id="rId3" xr:uid="{5A227234-3342-4BE5-AAB2-19B4D9BD9886}"/>
    <hyperlink ref="B82" r:id="rId4" xr:uid="{F53A586A-1E40-40AE-BA70-CBA9BAD5E4C8}"/>
    <hyperlink ref="B81" r:id="rId5" tooltip="Download" display="https://www.trimo-group.com/files/downloads/Trimoterm Technical Specification.pdf" xr:uid="{D2C1CF9A-B572-4B7A-A721-F559F96FF1ED}"/>
  </hyperlinks>
  <pageMargins left="0.39370078740157483" right="0.39370078740157483" top="0.39370078740157483" bottom="0.39370078740157483" header="0.31496062992125984" footer="0.31496062992125984"/>
  <pageSetup paperSize="9" orientation="landscape" r:id="rId6"/>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04E15-6FBA-4165-B623-F24646302472}">
  <sheetPr codeName="Sheet10"/>
  <dimension ref="A1:C7"/>
  <sheetViews>
    <sheetView workbookViewId="0">
      <selection activeCell="I56" sqref="I56"/>
    </sheetView>
  </sheetViews>
  <sheetFormatPr defaultRowHeight="15" x14ac:dyDescent="0.25"/>
  <cols>
    <col min="1" max="1" width="9" style="24"/>
    <col min="2" max="2" width="10.5" style="25" customWidth="1"/>
    <col min="3" max="3" width="65" style="24" customWidth="1"/>
  </cols>
  <sheetData>
    <row r="1" spans="1:3" x14ac:dyDescent="0.25">
      <c r="A1" s="24" t="s">
        <v>142</v>
      </c>
      <c r="B1" s="25" t="s">
        <v>61</v>
      </c>
      <c r="C1" s="24" t="s">
        <v>143</v>
      </c>
    </row>
    <row r="2" spans="1:3" x14ac:dyDescent="0.25">
      <c r="A2" s="24" t="s">
        <v>18</v>
      </c>
      <c r="B2" s="26">
        <v>45323</v>
      </c>
      <c r="C2" s="24" t="s">
        <v>215</v>
      </c>
    </row>
    <row r="3" spans="1:3" x14ac:dyDescent="0.25">
      <c r="A3" s="96" t="s">
        <v>21</v>
      </c>
      <c r="B3" s="26">
        <v>45573</v>
      </c>
      <c r="C3" s="24" t="s">
        <v>216</v>
      </c>
    </row>
    <row r="4" spans="1:3" ht="30" x14ac:dyDescent="0.2">
      <c r="A4" s="99" t="s">
        <v>22</v>
      </c>
      <c r="B4" s="100">
        <v>45831</v>
      </c>
      <c r="C4" s="101" t="s">
        <v>217</v>
      </c>
    </row>
    <row r="5" spans="1:3" x14ac:dyDescent="0.25">
      <c r="A5" s="27" t="s">
        <v>59</v>
      </c>
      <c r="B5" s="26">
        <v>46063</v>
      </c>
      <c r="C5" s="24" t="s">
        <v>218</v>
      </c>
    </row>
    <row r="6" spans="1:3" x14ac:dyDescent="0.25">
      <c r="A6" s="27" t="s">
        <v>73</v>
      </c>
      <c r="B6" s="26">
        <v>46122</v>
      </c>
      <c r="C6" s="24" t="s">
        <v>74</v>
      </c>
    </row>
    <row r="7" spans="1:3" x14ac:dyDescent="0.25">
      <c r="A7" s="27" t="s">
        <v>75</v>
      </c>
      <c r="B7" s="26">
        <v>46155</v>
      </c>
      <c r="C7" s="24" t="s">
        <v>76</v>
      </c>
    </row>
  </sheetData>
  <sheetProtection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5D329-13E7-4D48-86BB-6B1AFB33EB82}">
  <sheetPr codeName="Sheet2"/>
  <dimension ref="A1:S62"/>
  <sheetViews>
    <sheetView showGridLines="0" tabSelected="1" zoomScaleNormal="100" zoomScaleSheetLayoutView="70" workbookViewId="0">
      <selection activeCell="M5" sqref="M5"/>
    </sheetView>
  </sheetViews>
  <sheetFormatPr defaultColWidth="9" defaultRowHeight="14.25" x14ac:dyDescent="0.2"/>
  <cols>
    <col min="1" max="1" width="17.625" style="58" customWidth="1"/>
    <col min="2" max="2" width="14.625" style="58" customWidth="1"/>
    <col min="3" max="7" width="10.125" style="58" customWidth="1"/>
    <col min="8" max="8" width="10.75" style="58" customWidth="1"/>
    <col min="9" max="9" width="10.625" style="58" customWidth="1"/>
    <col min="10" max="11" width="12.625" style="58" customWidth="1"/>
    <col min="12" max="13" width="10.625" style="58" customWidth="1"/>
    <col min="14" max="15" width="12.625" style="58" customWidth="1"/>
    <col min="16" max="16" width="10.625" style="58" customWidth="1"/>
    <col min="17" max="17" width="24.625" style="58" customWidth="1"/>
    <col min="18" max="18" width="10.625" style="58" customWidth="1"/>
    <col min="19" max="16384" width="9" style="58"/>
  </cols>
  <sheetData>
    <row r="1" spans="1:15" s="43" customFormat="1" ht="15.75" x14ac:dyDescent="0.25">
      <c r="B1" s="44"/>
      <c r="C1" s="45" t="s">
        <v>136</v>
      </c>
    </row>
    <row r="2" spans="1:15" s="43" customFormat="1" ht="26.25" x14ac:dyDescent="0.4">
      <c r="A2" s="46"/>
      <c r="B2" s="44"/>
      <c r="C2" s="47" t="s">
        <v>151</v>
      </c>
    </row>
    <row r="3" spans="1:15" s="43" customFormat="1" ht="15.75" x14ac:dyDescent="0.25">
      <c r="A3" s="46"/>
      <c r="B3" s="44"/>
      <c r="C3" s="48" t="s">
        <v>142</v>
      </c>
      <c r="D3" s="49" t="str" cm="1">
        <f t="array" ref="D3">LOOKUP(2,1/(Updates!A:A&lt;&gt;""),Updates!A:A)</f>
        <v>1.4.1</v>
      </c>
      <c r="E3" s="30" t="s">
        <v>214</v>
      </c>
      <c r="G3" s="46"/>
    </row>
    <row r="4" spans="1:15" s="43" customFormat="1" x14ac:dyDescent="0.2"/>
    <row r="5" spans="1:15" ht="15" customHeight="1" x14ac:dyDescent="0.25">
      <c r="A5" s="84" t="s">
        <v>129</v>
      </c>
      <c r="B5" s="62"/>
      <c r="C5" s="32"/>
      <c r="G5" s="130" t="s">
        <v>220</v>
      </c>
      <c r="H5" s="130"/>
      <c r="I5" s="130"/>
      <c r="J5" s="130"/>
      <c r="K5" s="130"/>
    </row>
    <row r="6" spans="1:15" ht="15" x14ac:dyDescent="0.25">
      <c r="A6" s="84" t="s">
        <v>130</v>
      </c>
      <c r="B6" s="62"/>
      <c r="C6" s="32"/>
      <c r="G6" s="130"/>
      <c r="H6" s="130"/>
      <c r="I6" s="130"/>
      <c r="J6" s="130"/>
      <c r="K6" s="130"/>
    </row>
    <row r="7" spans="1:15" ht="15" x14ac:dyDescent="0.25">
      <c r="A7" s="84" t="s">
        <v>112</v>
      </c>
      <c r="B7" s="62"/>
      <c r="C7" s="32"/>
      <c r="G7" s="130"/>
      <c r="H7" s="130"/>
      <c r="I7" s="130"/>
      <c r="J7" s="130"/>
      <c r="K7" s="130"/>
    </row>
    <row r="8" spans="1:15" ht="15" x14ac:dyDescent="0.25">
      <c r="A8" s="84" t="s">
        <v>111</v>
      </c>
      <c r="B8" s="62"/>
      <c r="C8" s="32"/>
      <c r="G8" s="130"/>
      <c r="H8" s="130"/>
      <c r="I8" s="130"/>
      <c r="J8" s="130"/>
      <c r="K8" s="130"/>
    </row>
    <row r="9" spans="1:15" ht="15" x14ac:dyDescent="0.25">
      <c r="A9" s="84" t="s">
        <v>139</v>
      </c>
      <c r="B9" s="62"/>
      <c r="C9" s="32"/>
      <c r="G9" s="130"/>
      <c r="H9" s="130"/>
      <c r="I9" s="130"/>
      <c r="J9" s="130"/>
      <c r="K9" s="130"/>
    </row>
    <row r="12" spans="1:15" ht="15" x14ac:dyDescent="0.25">
      <c r="A12" s="84" t="s">
        <v>137</v>
      </c>
      <c r="B12" s="62"/>
      <c r="C12" s="32"/>
    </row>
    <row r="13" spans="1:15" ht="15" x14ac:dyDescent="0.25">
      <c r="A13" s="84" t="s">
        <v>140</v>
      </c>
      <c r="B13" s="62"/>
      <c r="C13" s="32"/>
    </row>
    <row r="14" spans="1:15" ht="15.75" x14ac:dyDescent="0.25">
      <c r="A14" s="84" t="s">
        <v>60</v>
      </c>
      <c r="B14" s="62"/>
      <c r="C14" s="32"/>
      <c r="M14" s="63"/>
      <c r="O14" s="60"/>
    </row>
    <row r="15" spans="1:15" x14ac:dyDescent="0.2">
      <c r="G15" s="63" t="s">
        <v>221</v>
      </c>
      <c r="M15" s="63"/>
    </row>
    <row r="16" spans="1:15" x14ac:dyDescent="0.2">
      <c r="G16" s="63" t="s">
        <v>222</v>
      </c>
      <c r="M16" s="63"/>
    </row>
    <row r="17" spans="1:19" ht="15" x14ac:dyDescent="0.25">
      <c r="A17" s="84" t="s">
        <v>102</v>
      </c>
      <c r="B17" s="62"/>
      <c r="C17" s="32"/>
      <c r="G17" s="63" t="s">
        <v>205</v>
      </c>
    </row>
    <row r="21" spans="1:19" s="43" customFormat="1" ht="15.75" customHeight="1" x14ac:dyDescent="0.2">
      <c r="A21" s="134" t="s">
        <v>120</v>
      </c>
      <c r="B21" s="134"/>
      <c r="C21" s="134"/>
      <c r="D21" s="134" t="s">
        <v>122</v>
      </c>
      <c r="E21" s="134"/>
      <c r="F21" s="134"/>
      <c r="G21" s="134" t="s">
        <v>123</v>
      </c>
      <c r="H21" s="134"/>
      <c r="I21" s="131" t="s">
        <v>133</v>
      </c>
      <c r="J21" s="132"/>
      <c r="K21" s="132"/>
      <c r="L21" s="133"/>
      <c r="M21" s="131" t="s">
        <v>134</v>
      </c>
      <c r="N21" s="132"/>
      <c r="O21" s="132"/>
      <c r="P21" s="133"/>
      <c r="Q21" s="42" t="s">
        <v>82</v>
      </c>
      <c r="R21" s="42" t="s">
        <v>118</v>
      </c>
      <c r="S21" s="103" t="s">
        <v>125</v>
      </c>
    </row>
    <row r="22" spans="1:19" ht="3" customHeight="1" x14ac:dyDescent="0.25">
      <c r="A22" s="19"/>
      <c r="B22" s="19"/>
      <c r="C22" s="19"/>
      <c r="D22" s="19"/>
      <c r="E22" s="19"/>
      <c r="F22" s="19"/>
      <c r="G22" s="19"/>
      <c r="H22" s="19"/>
      <c r="I22" s="19"/>
      <c r="J22" s="19"/>
      <c r="K22" s="19"/>
      <c r="L22" s="19"/>
      <c r="M22" s="19"/>
      <c r="N22" s="19"/>
      <c r="O22" s="19"/>
      <c r="P22" s="19"/>
      <c r="Q22" s="19"/>
      <c r="R22" s="19"/>
      <c r="S22" s="102"/>
    </row>
    <row r="23" spans="1:19" s="43" customFormat="1" ht="45" x14ac:dyDescent="0.2">
      <c r="A23" s="86" t="s">
        <v>101</v>
      </c>
      <c r="B23" s="87" t="s">
        <v>124</v>
      </c>
      <c r="C23" s="87" t="s">
        <v>119</v>
      </c>
      <c r="D23" s="87" t="s">
        <v>114</v>
      </c>
      <c r="E23" s="87" t="s">
        <v>94</v>
      </c>
      <c r="F23" s="87" t="s">
        <v>1</v>
      </c>
      <c r="G23" s="87" t="s">
        <v>123</v>
      </c>
      <c r="H23" s="87" t="s">
        <v>110</v>
      </c>
      <c r="I23" s="87" t="s">
        <v>92</v>
      </c>
      <c r="J23" s="87" t="s">
        <v>88</v>
      </c>
      <c r="K23" s="87" t="s">
        <v>99</v>
      </c>
      <c r="L23" s="87" t="s">
        <v>127</v>
      </c>
      <c r="M23" s="87" t="s">
        <v>93</v>
      </c>
      <c r="N23" s="87" t="s">
        <v>89</v>
      </c>
      <c r="O23" s="87" t="s">
        <v>100</v>
      </c>
      <c r="P23" s="87" t="s">
        <v>128</v>
      </c>
      <c r="Q23" s="87" t="s">
        <v>82</v>
      </c>
      <c r="R23" s="88" t="s">
        <v>107</v>
      </c>
      <c r="S23" s="87" t="s">
        <v>125</v>
      </c>
    </row>
    <row r="24" spans="1:19" x14ac:dyDescent="0.2">
      <c r="A24" s="33"/>
      <c r="B24" s="5"/>
      <c r="C24" s="5"/>
      <c r="D24" s="6"/>
      <c r="E24" s="5"/>
      <c r="F24" s="7"/>
      <c r="G24" s="5" t="s">
        <v>15</v>
      </c>
      <c r="H24" s="5"/>
      <c r="I24" s="14"/>
      <c r="J24" s="5"/>
      <c r="K24" s="5"/>
      <c r="L24" s="5"/>
      <c r="M24" s="14"/>
      <c r="N24" s="5"/>
      <c r="O24" s="5"/>
      <c r="P24" s="5"/>
      <c r="Q24" s="8"/>
      <c r="R24" s="34">
        <f t="shared" ref="R24:R26" si="0">C24*D24/1000*F24/1000</f>
        <v>0</v>
      </c>
      <c r="S24" s="104"/>
    </row>
    <row r="25" spans="1:19" x14ac:dyDescent="0.2">
      <c r="A25" s="33"/>
      <c r="B25" s="5"/>
      <c r="C25" s="5"/>
      <c r="D25" s="6"/>
      <c r="E25" s="5"/>
      <c r="F25" s="7"/>
      <c r="G25" s="5" t="s">
        <v>15</v>
      </c>
      <c r="H25" s="5"/>
      <c r="I25" s="14"/>
      <c r="J25" s="5"/>
      <c r="K25" s="5"/>
      <c r="L25" s="5"/>
      <c r="M25" s="14"/>
      <c r="N25" s="5"/>
      <c r="O25" s="5"/>
      <c r="P25" s="5"/>
      <c r="Q25" s="8"/>
      <c r="R25" s="34">
        <f t="shared" si="0"/>
        <v>0</v>
      </c>
      <c r="S25" s="104"/>
    </row>
    <row r="26" spans="1:19" x14ac:dyDescent="0.2">
      <c r="A26" s="33"/>
      <c r="B26" s="5"/>
      <c r="C26" s="5"/>
      <c r="D26" s="6"/>
      <c r="E26" s="5"/>
      <c r="F26" s="7"/>
      <c r="G26" s="5" t="s">
        <v>15</v>
      </c>
      <c r="H26" s="5"/>
      <c r="I26" s="14"/>
      <c r="J26" s="5"/>
      <c r="K26" s="5"/>
      <c r="L26" s="5"/>
      <c r="M26" s="14"/>
      <c r="N26" s="5"/>
      <c r="O26" s="5"/>
      <c r="P26" s="5"/>
      <c r="Q26" s="8"/>
      <c r="R26" s="34">
        <f t="shared" si="0"/>
        <v>0</v>
      </c>
      <c r="S26" s="104"/>
    </row>
    <row r="27" spans="1:19" x14ac:dyDescent="0.2">
      <c r="A27" s="33"/>
      <c r="B27" s="5"/>
      <c r="C27" s="5"/>
      <c r="D27" s="6"/>
      <c r="E27" s="5"/>
      <c r="F27" s="7"/>
      <c r="G27" s="5" t="s">
        <v>15</v>
      </c>
      <c r="H27" s="5"/>
      <c r="I27" s="14"/>
      <c r="J27" s="5"/>
      <c r="K27" s="5"/>
      <c r="L27" s="5"/>
      <c r="M27" s="14"/>
      <c r="N27" s="5"/>
      <c r="O27" s="5"/>
      <c r="P27" s="5"/>
      <c r="Q27" s="8"/>
      <c r="R27" s="34">
        <f>C27*D27/1000*F27/1000</f>
        <v>0</v>
      </c>
      <c r="S27" s="104"/>
    </row>
    <row r="28" spans="1:19" x14ac:dyDescent="0.2">
      <c r="A28" s="33"/>
      <c r="B28" s="5"/>
      <c r="C28" s="5"/>
      <c r="D28" s="6"/>
      <c r="E28" s="5"/>
      <c r="F28" s="7"/>
      <c r="G28" s="5" t="s">
        <v>15</v>
      </c>
      <c r="H28" s="5"/>
      <c r="I28" s="14"/>
      <c r="J28" s="5"/>
      <c r="K28" s="5"/>
      <c r="L28" s="5"/>
      <c r="M28" s="14"/>
      <c r="N28" s="5"/>
      <c r="O28" s="5"/>
      <c r="P28" s="5"/>
      <c r="Q28" s="8"/>
      <c r="R28" s="34">
        <f>C28*D28/1000*F28/1000</f>
        <v>0</v>
      </c>
      <c r="S28" s="104"/>
    </row>
    <row r="29" spans="1:19" x14ac:dyDescent="0.2">
      <c r="A29" s="33"/>
      <c r="B29" s="5"/>
      <c r="C29" s="5"/>
      <c r="D29" s="6"/>
      <c r="E29" s="5"/>
      <c r="F29" s="7"/>
      <c r="G29" s="5" t="s">
        <v>15</v>
      </c>
      <c r="H29" s="5"/>
      <c r="I29" s="14"/>
      <c r="J29" s="5"/>
      <c r="K29" s="5"/>
      <c r="L29" s="5"/>
      <c r="M29" s="14"/>
      <c r="N29" s="5"/>
      <c r="O29" s="5"/>
      <c r="P29" s="5"/>
      <c r="Q29" s="8"/>
      <c r="R29" s="34">
        <f>C29*D29/1000*F29/1000</f>
        <v>0</v>
      </c>
      <c r="S29" s="104"/>
    </row>
    <row r="30" spans="1:19" x14ac:dyDescent="0.2">
      <c r="A30" s="33"/>
      <c r="B30" s="5"/>
      <c r="C30" s="5"/>
      <c r="D30" s="6"/>
      <c r="E30" s="5"/>
      <c r="F30" s="7"/>
      <c r="G30" s="5" t="s">
        <v>15</v>
      </c>
      <c r="H30" s="5"/>
      <c r="I30" s="14"/>
      <c r="J30" s="5"/>
      <c r="K30" s="5"/>
      <c r="L30" s="5"/>
      <c r="M30" s="14"/>
      <c r="N30" s="5"/>
      <c r="O30" s="5"/>
      <c r="P30" s="5"/>
      <c r="Q30" s="8"/>
      <c r="R30" s="34">
        <f t="shared" ref="R30:R32" si="1">C30*D30/1000*F30/1000</f>
        <v>0</v>
      </c>
      <c r="S30" s="104"/>
    </row>
    <row r="31" spans="1:19" x14ac:dyDescent="0.2">
      <c r="A31" s="33"/>
      <c r="B31" s="5"/>
      <c r="C31" s="5"/>
      <c r="D31" s="6"/>
      <c r="E31" s="5"/>
      <c r="F31" s="7"/>
      <c r="G31" s="5" t="s">
        <v>15</v>
      </c>
      <c r="H31" s="5"/>
      <c r="I31" s="14"/>
      <c r="J31" s="5"/>
      <c r="K31" s="5"/>
      <c r="L31" s="5"/>
      <c r="M31" s="14"/>
      <c r="N31" s="5"/>
      <c r="O31" s="5"/>
      <c r="P31" s="5"/>
      <c r="Q31" s="8"/>
      <c r="R31" s="34">
        <f t="shared" si="1"/>
        <v>0</v>
      </c>
      <c r="S31" s="104"/>
    </row>
    <row r="32" spans="1:19" x14ac:dyDescent="0.2">
      <c r="A32" s="33"/>
      <c r="B32" s="5"/>
      <c r="C32" s="5"/>
      <c r="D32" s="6"/>
      <c r="E32" s="5"/>
      <c r="F32" s="7"/>
      <c r="G32" s="5" t="s">
        <v>15</v>
      </c>
      <c r="H32" s="5"/>
      <c r="I32" s="14"/>
      <c r="J32" s="5"/>
      <c r="K32" s="5"/>
      <c r="L32" s="5"/>
      <c r="M32" s="14"/>
      <c r="N32" s="5"/>
      <c r="O32" s="5"/>
      <c r="P32" s="5"/>
      <c r="Q32" s="8"/>
      <c r="R32" s="34">
        <f t="shared" si="1"/>
        <v>0</v>
      </c>
      <c r="S32" s="104"/>
    </row>
    <row r="33" spans="1:19" x14ac:dyDescent="0.2">
      <c r="A33" s="35" t="s">
        <v>78</v>
      </c>
      <c r="B33" s="36" t="s">
        <v>0</v>
      </c>
      <c r="C33" s="36">
        <v>0</v>
      </c>
      <c r="D33" s="37">
        <v>5000</v>
      </c>
      <c r="E33" s="36">
        <v>150</v>
      </c>
      <c r="F33" s="38">
        <v>1000</v>
      </c>
      <c r="G33" s="36" t="s">
        <v>15</v>
      </c>
      <c r="H33" s="36" t="s">
        <v>2</v>
      </c>
      <c r="I33" s="39">
        <v>0.6</v>
      </c>
      <c r="J33" s="36" t="s">
        <v>16</v>
      </c>
      <c r="K33" s="36" t="s">
        <v>14</v>
      </c>
      <c r="L33" s="36" t="s">
        <v>3</v>
      </c>
      <c r="M33" s="39">
        <v>0.5</v>
      </c>
      <c r="N33" s="36" t="s">
        <v>16</v>
      </c>
      <c r="O33" s="36" t="s">
        <v>14</v>
      </c>
      <c r="P33" s="36" t="s">
        <v>13</v>
      </c>
      <c r="Q33" s="40" t="s">
        <v>85</v>
      </c>
      <c r="R33" s="41">
        <f>C33*D33/1000*F33/1000</f>
        <v>0</v>
      </c>
      <c r="S33" s="40" t="s">
        <v>126</v>
      </c>
    </row>
    <row r="34" spans="1:19" x14ac:dyDescent="0.2">
      <c r="A34" s="52"/>
      <c r="B34" s="53"/>
      <c r="C34" s="53"/>
      <c r="D34" s="54"/>
      <c r="E34" s="53"/>
      <c r="F34" s="53"/>
      <c r="G34" s="53"/>
      <c r="H34" s="53"/>
      <c r="I34" s="53"/>
      <c r="J34" s="53"/>
      <c r="K34" s="53"/>
      <c r="L34" s="53"/>
      <c r="M34" s="53"/>
      <c r="N34" s="53"/>
      <c r="O34" s="53"/>
      <c r="P34" s="53"/>
      <c r="Q34" s="57" t="s">
        <v>138</v>
      </c>
      <c r="R34" s="56">
        <f>SUBTOTAL(109,Table1[Totaal
Q×L×M '[m2']])</f>
        <v>0</v>
      </c>
      <c r="S34" s="53"/>
    </row>
    <row r="35" spans="1:19" x14ac:dyDescent="0.2">
      <c r="A35" s="63"/>
      <c r="C35" s="64"/>
      <c r="Q35" s="65"/>
      <c r="R35" s="66"/>
    </row>
    <row r="36" spans="1:19" ht="15" x14ac:dyDescent="0.25">
      <c r="A36" s="67" t="s">
        <v>152</v>
      </c>
      <c r="C36" s="64"/>
      <c r="Q36" s="65"/>
      <c r="R36" s="66"/>
    </row>
    <row r="37" spans="1:19" x14ac:dyDescent="0.2">
      <c r="A37" s="91" t="s">
        <v>19</v>
      </c>
      <c r="B37" s="92" t="s">
        <v>212</v>
      </c>
      <c r="C37" s="93"/>
      <c r="D37" s="94"/>
      <c r="E37" s="89"/>
      <c r="F37" s="94" t="s">
        <v>153</v>
      </c>
      <c r="Q37" s="65"/>
      <c r="R37" s="66"/>
    </row>
    <row r="38" spans="1:19" x14ac:dyDescent="0.2">
      <c r="A38" s="91" t="s">
        <v>77</v>
      </c>
      <c r="B38" s="92" t="s">
        <v>213</v>
      </c>
      <c r="C38" s="93"/>
      <c r="D38" s="94"/>
      <c r="E38" s="89"/>
      <c r="F38" s="94" t="s">
        <v>153</v>
      </c>
      <c r="Q38" s="65"/>
      <c r="R38" s="66"/>
    </row>
    <row r="39" spans="1:19" x14ac:dyDescent="0.2">
      <c r="A39" s="91" t="s">
        <v>20</v>
      </c>
      <c r="B39" s="92" t="s">
        <v>154</v>
      </c>
      <c r="C39" s="93"/>
      <c r="D39" s="94"/>
      <c r="E39" s="61"/>
      <c r="F39" s="95" t="s">
        <v>153</v>
      </c>
      <c r="G39" s="90" t="s">
        <v>155</v>
      </c>
      <c r="Q39" s="65"/>
      <c r="R39" s="66"/>
    </row>
    <row r="40" spans="1:19" x14ac:dyDescent="0.2">
      <c r="A40" s="63"/>
      <c r="C40" s="64"/>
      <c r="K40" s="107" t="s">
        <v>190</v>
      </c>
      <c r="Q40" s="65"/>
      <c r="R40" s="66"/>
    </row>
    <row r="41" spans="1:19" ht="15" x14ac:dyDescent="0.25">
      <c r="A41" s="67" t="s">
        <v>146</v>
      </c>
      <c r="K41" s="108" t="s">
        <v>62</v>
      </c>
    </row>
    <row r="42" spans="1:19" ht="14.25" customHeight="1" x14ac:dyDescent="0.25">
      <c r="A42" s="67"/>
    </row>
    <row r="43" spans="1:19" ht="14.25" customHeight="1" x14ac:dyDescent="0.25">
      <c r="A43" s="58" t="s">
        <v>96</v>
      </c>
      <c r="K43" s="110" t="s">
        <v>63</v>
      </c>
      <c r="L43" s="110" t="s">
        <v>64</v>
      </c>
      <c r="M43" s="110" t="s">
        <v>65</v>
      </c>
      <c r="N43" s="110">
        <v>60</v>
      </c>
      <c r="O43" s="110">
        <v>1000</v>
      </c>
      <c r="P43" s="110" t="s">
        <v>3</v>
      </c>
      <c r="Q43" s="110" t="s">
        <v>13</v>
      </c>
      <c r="R43" s="68"/>
    </row>
    <row r="44" spans="1:19" ht="14.25" customHeight="1" x14ac:dyDescent="0.25">
      <c r="K44" s="111" t="s">
        <v>66</v>
      </c>
      <c r="L44" s="111" t="s">
        <v>66</v>
      </c>
      <c r="M44" s="111" t="s">
        <v>66</v>
      </c>
      <c r="N44" s="111" t="s">
        <v>66</v>
      </c>
      <c r="O44" s="111" t="s">
        <v>66</v>
      </c>
      <c r="P44" s="111" t="s">
        <v>66</v>
      </c>
      <c r="Q44" s="111" t="s">
        <v>66</v>
      </c>
      <c r="R44" s="68"/>
    </row>
    <row r="45" spans="1:19" ht="14.25" customHeight="1" x14ac:dyDescent="0.25">
      <c r="A45" s="58" t="s">
        <v>141</v>
      </c>
      <c r="K45" s="112" t="s">
        <v>191</v>
      </c>
      <c r="L45" s="112" t="s">
        <v>192</v>
      </c>
      <c r="M45" s="112" t="s">
        <v>193</v>
      </c>
      <c r="N45" s="112" t="s">
        <v>194</v>
      </c>
      <c r="O45" s="112" t="s">
        <v>50</v>
      </c>
      <c r="P45" s="113" t="s">
        <v>195</v>
      </c>
      <c r="Q45" s="113" t="s">
        <v>196</v>
      </c>
      <c r="R45" s="68"/>
    </row>
    <row r="46" spans="1:19" ht="14.25" customHeight="1" x14ac:dyDescent="0.25">
      <c r="A46" s="58" t="s">
        <v>81</v>
      </c>
      <c r="N46" s="112" t="s">
        <v>67</v>
      </c>
      <c r="O46" s="112" t="s">
        <v>68</v>
      </c>
      <c r="P46" s="113" t="s">
        <v>197</v>
      </c>
      <c r="Q46" s="113" t="s">
        <v>198</v>
      </c>
      <c r="R46" s="68"/>
    </row>
    <row r="47" spans="1:19" ht="14.25" customHeight="1" x14ac:dyDescent="0.2">
      <c r="P47" s="113" t="s">
        <v>199</v>
      </c>
      <c r="Q47" s="113" t="s">
        <v>199</v>
      </c>
    </row>
    <row r="48" spans="1:19" ht="14.25" customHeight="1" x14ac:dyDescent="0.25">
      <c r="B48" s="61" t="s">
        <v>144</v>
      </c>
      <c r="C48" s="58" t="s">
        <v>98</v>
      </c>
      <c r="R48" s="68"/>
    </row>
    <row r="49" spans="1:18" ht="14.25" customHeight="1" x14ac:dyDescent="0.25">
      <c r="B49" s="8" t="s">
        <v>145</v>
      </c>
      <c r="C49" s="69" t="s">
        <v>109</v>
      </c>
      <c r="D49" s="69"/>
      <c r="E49" s="69"/>
      <c r="R49" s="68"/>
    </row>
    <row r="50" spans="1:18" ht="14.25" customHeight="1" x14ac:dyDescent="0.2">
      <c r="B50" s="70" t="s">
        <v>145</v>
      </c>
      <c r="C50" s="71" t="s">
        <v>87</v>
      </c>
      <c r="D50" s="71"/>
      <c r="E50" s="71"/>
      <c r="K50" s="107" t="s">
        <v>200</v>
      </c>
    </row>
    <row r="51" spans="1:18" ht="14.25" customHeight="1" x14ac:dyDescent="0.2">
      <c r="B51" s="72" t="s">
        <v>145</v>
      </c>
      <c r="C51" s="73" t="s">
        <v>108</v>
      </c>
      <c r="D51" s="73"/>
      <c r="E51" s="73"/>
    </row>
    <row r="52" spans="1:18" ht="14.25" customHeight="1" x14ac:dyDescent="0.2">
      <c r="B52" s="74" t="s">
        <v>90</v>
      </c>
      <c r="C52" s="75" t="s">
        <v>84</v>
      </c>
      <c r="D52" s="75"/>
      <c r="E52" s="75"/>
      <c r="K52" s="108" t="s">
        <v>201</v>
      </c>
      <c r="N52" s="109" t="s">
        <v>202</v>
      </c>
    </row>
    <row r="53" spans="1:18" ht="14.25" customHeight="1" x14ac:dyDescent="0.2">
      <c r="K53" s="108" t="s">
        <v>203</v>
      </c>
      <c r="N53" s="109" t="s">
        <v>204</v>
      </c>
    </row>
    <row r="55" spans="1:18" ht="15" x14ac:dyDescent="0.25">
      <c r="A55" s="59" t="s">
        <v>131</v>
      </c>
    </row>
    <row r="57" spans="1:18" x14ac:dyDescent="0.2">
      <c r="A57"/>
      <c r="B57" s="76" t="s">
        <v>223</v>
      </c>
    </row>
    <row r="58" spans="1:18" x14ac:dyDescent="0.2">
      <c r="A58"/>
      <c r="B58" s="76" t="s">
        <v>224</v>
      </c>
    </row>
    <row r="59" spans="1:18" x14ac:dyDescent="0.2">
      <c r="A59"/>
      <c r="B59" s="76" t="s">
        <v>225</v>
      </c>
    </row>
    <row r="60" spans="1:18" x14ac:dyDescent="0.2">
      <c r="A60"/>
    </row>
    <row r="61" spans="1:18" x14ac:dyDescent="0.2">
      <c r="A61"/>
      <c r="B61" s="76" t="s">
        <v>226</v>
      </c>
    </row>
    <row r="62" spans="1:18" x14ac:dyDescent="0.2">
      <c r="A62"/>
      <c r="B62" s="76" t="s">
        <v>227</v>
      </c>
    </row>
  </sheetData>
  <sheetProtection sheet="1" insertRows="0" deleteRows="0"/>
  <dataConsolidate/>
  <mergeCells count="6">
    <mergeCell ref="G5:K9"/>
    <mergeCell ref="M21:P21"/>
    <mergeCell ref="D21:F21"/>
    <mergeCell ref="G21:H21"/>
    <mergeCell ref="A21:C21"/>
    <mergeCell ref="I21:L21"/>
  </mergeCells>
  <phoneticPr fontId="4" type="noConversion"/>
  <conditionalFormatting sqref="A24:Q33">
    <cfRule type="expression" dxfId="220" priority="2">
      <formula>OR(A24="")</formula>
    </cfRule>
  </conditionalFormatting>
  <conditionalFormatting sqref="C24:C33">
    <cfRule type="cellIs" dxfId="219" priority="28" operator="lessThan">
      <formula>0</formula>
    </cfRule>
  </conditionalFormatting>
  <conditionalFormatting sqref="D24:D33">
    <cfRule type="cellIs" dxfId="218" priority="10" operator="lessThan">
      <formula>2000</formula>
    </cfRule>
    <cfRule type="cellIs" dxfId="217" priority="22" operator="notBetween">
      <formula>2000</formula>
      <formula>14000</formula>
    </cfRule>
  </conditionalFormatting>
  <conditionalFormatting sqref="E24:E33">
    <cfRule type="expression" dxfId="216" priority="23">
      <formula>OR(AND(H24="Power T",OR(E24=220)))</formula>
    </cfRule>
    <cfRule type="expression" dxfId="215" priority="26">
      <formula>OR(AND(H24="Power T",OR(E24=50)),AND(H24="Power S",OR(E24=220,E24=250)),AND(H24="Perform R",OR(E24=50,E24=220,E24=250)),AND(H24="Perform C",OR(E24=220,E24=250)))</formula>
    </cfRule>
    <cfRule type="expression" dxfId="214" priority="27">
      <formula>NOT(OR(E24=50,E24=60,E24=80,E24=100,E24=120,E24=133,E24=150,E24=172,E24=200,E24=220,E24=240,E24=250))</formula>
    </cfRule>
  </conditionalFormatting>
  <conditionalFormatting sqref="F24:F33">
    <cfRule type="cellIs" dxfId="213" priority="21" operator="notBetween">
      <formula>600</formula>
      <formula>1100</formula>
    </cfRule>
  </conditionalFormatting>
  <conditionalFormatting sqref="G24:G33">
    <cfRule type="expression" dxfId="212" priority="19">
      <formula>NOT(OR(G24="FTV HL",G24=""))</formula>
    </cfRule>
  </conditionalFormatting>
  <conditionalFormatting sqref="H24:H33">
    <cfRule type="expression" dxfId="211" priority="15">
      <formula>OR(AND(H24="Power T",OR(E24=220)))</formula>
    </cfRule>
    <cfRule type="expression" dxfId="210" priority="16">
      <formula>OR(AND(H24="Power T",OR(E24=50)),AND(H24="Power S",OR(E24=220,E24=250)),AND(H24="Perform R",OR(E24=50,E24=220,E24=250)),AND(H24="Perform C",OR(E24=220,E24=250)))</formula>
    </cfRule>
    <cfRule type="expression" dxfId="209" priority="17">
      <formula>NOT(OR(H24="Power T",H24="Power S",H24="Perform R",H24="Perform C"))</formula>
    </cfRule>
  </conditionalFormatting>
  <conditionalFormatting sqref="I24:I33">
    <cfRule type="expression" dxfId="208" priority="3">
      <formula>AND(L24="G",NOT(OR(I24=0.7,I24=0.75,I24=0.8)))</formula>
    </cfRule>
    <cfRule type="expression" dxfId="207" priority="6">
      <formula>OR(AND(J24="HPS 200",NOT(I24=0.55)),AND(NOT(J24="HPS 200"),I24=0.55))</formula>
    </cfRule>
  </conditionalFormatting>
  <conditionalFormatting sqref="J24:J33">
    <cfRule type="expression" dxfId="205" priority="5">
      <formula>OR(AND(J24="HPS 200",NOT(I24=0.55)),AND(NOT(J24="HPS 200"),I24=0.55))</formula>
    </cfRule>
    <cfRule type="expression" dxfId="204" priority="14">
      <formula>NOT(OR(J24="SP 25",J24="SP 25",J24="PVDF 25",J24="PVDF 35",J24="PUR 50",J24="PVCF 150",J24="HPS 200",J24="PRISMA",J24="PRISMA ELEMENTS",J24="Inox 304",J24="Inox 316L",J24="Inox 316"))</formula>
    </cfRule>
  </conditionalFormatting>
  <conditionalFormatting sqref="L24:L33">
    <cfRule type="expression" dxfId="203" priority="4">
      <formula>AND(L24="G",NOT(OR(I24=0.7,I24=0.75,I24=0.8)))</formula>
    </cfRule>
    <cfRule type="expression" dxfId="202" priority="13">
      <formula>NOT(OR(L24="S",L24="V",L24="V2",L24="G",L24="M",L24="M3",L24="M8"))</formula>
    </cfRule>
  </conditionalFormatting>
  <conditionalFormatting sqref="N24:N33">
    <cfRule type="expression" dxfId="200" priority="9">
      <formula>NOT(OR(N24="SP 25",N24="SP 25",N24="PVDF 25",N24="PVDF 35",N24="PUR 50",N24="PVCF 150",N24="HPS 200",N24="PRISMA",N24="PRISMA ELEMENTS",N24="Inox 304",N24="Inox 316L",N24="Inox 316"))</formula>
    </cfRule>
  </conditionalFormatting>
  <conditionalFormatting sqref="P24:P33">
    <cfRule type="expression" dxfId="199" priority="12">
      <formula>NOT(OR(P24="S",P24="V",P24="V2",P24="G",P24="M2"))</formula>
    </cfRule>
  </conditionalFormatting>
  <conditionalFormatting sqref="S33">
    <cfRule type="expression" dxfId="198" priority="1">
      <formula>OR(S33="")</formula>
    </cfRule>
  </conditionalFormatting>
  <dataValidations count="10">
    <dataValidation type="list" allowBlank="1" sqref="E24:E33" xr:uid="{FEF8DC4D-41AA-488B-9905-30C522186B61}">
      <formula1>"50,60,80,100,120,133,150,172,200,220,240,250"</formula1>
    </dataValidation>
    <dataValidation type="whole" errorStyle="information" allowBlank="1" errorTitle="Wrong length" error="Insert length (whole number)_x000a_2000 to 14000 mm" sqref="D24:D33" xr:uid="{DD4AFF0E-CE45-4EB2-B9B5-AB63EFAC36EC}">
      <formula1>2000</formula1>
      <formula2>14000</formula2>
    </dataValidation>
    <dataValidation type="whole" errorStyle="information" allowBlank="1" errorTitle="Wrong module" error="Insert module M [mm] (whole number):_x000a_600 mm to 1200 mm_x000a_1000 mm standard module_x000a_1200 mm standard module" sqref="F24:F33" xr:uid="{DF9033AC-78D8-43B1-8D5E-6AC924A57292}">
      <formula1>600</formula1>
      <formula2>1100</formula2>
    </dataValidation>
    <dataValidation type="list" allowBlank="1" sqref="H24:H33" xr:uid="{76217EF6-9B24-4A55-A2D2-FC8B89701E65}">
      <formula1>"Power T,Power S,Perform R,Perform C"</formula1>
    </dataValidation>
    <dataValidation type="list" allowBlank="1" sqref="L24:L33" xr:uid="{A077B575-636F-40C7-9C66-980D2547CD72}">
      <formula1>"S,V,V2,G,M,M3,M8"</formula1>
    </dataValidation>
    <dataValidation type="list" allowBlank="1" sqref="P24:P33" xr:uid="{69EBF4DB-CADE-4400-9147-945D440951D6}">
      <formula1>"S,V,V2,G,M2"</formula1>
    </dataValidation>
    <dataValidation type="whole" operator="greaterThanOrEqual" allowBlank="1" sqref="C24:C33" xr:uid="{07D0D75C-8CBD-4254-880A-84BC072B11D3}">
      <formula1>0</formula1>
    </dataValidation>
    <dataValidation type="list" allowBlank="1" sqref="J24:J33 N24:N33" xr:uid="{0863725A-42FB-4EA6-BF00-685BDE68D5F4}">
      <formula1>"SP 25,SP 25,PVDF 25,PVDF 35,PUR 50,PVCF 150,HPS 200,PRISMA,PRISMA ELEMENTS,Inox 304,Inox 316L,Inox 316"</formula1>
    </dataValidation>
    <dataValidation type="list" allowBlank="1" sqref="G24:G33" xr:uid="{7EFE58AF-62E3-4BFF-B13D-44B1A9A6EC13}">
      <formula1>"FTV HL"</formula1>
    </dataValidation>
    <dataValidation type="list" allowBlank="1" showInputMessage="1" showErrorMessage="1" sqref="S24:S33" xr:uid="{58725E65-6F3D-4840-B701-CAF4660E6E00}">
      <formula1>"Priority A, Priority B, Priority C"</formula1>
    </dataValidation>
  </dataValidations>
  <hyperlinks>
    <hyperlink ref="B59" r:id="rId1" tooltip="Download" display="https://www.trimo-group.com/files/downloads/Trimoterm Fireproof Panels Brochure.pdf" xr:uid="{2F689F60-1C31-4D39-8DB4-BAEE58004748}"/>
    <hyperlink ref="B61" r:id="rId2" display="pack" xr:uid="{53C89EB6-1573-4E0B-9941-883C63F0DF0C}"/>
    <hyperlink ref="B62" r:id="rId3" xr:uid="{1E19A9D5-7391-4215-A670-A9952200550C}"/>
    <hyperlink ref="B58" r:id="rId4" xr:uid="{0CCFEF04-8171-4550-9159-43C53F053DC1}"/>
    <hyperlink ref="B57" r:id="rId5" tooltip="Download" display="https://www.trimo-group.com/files/downloads/Trimoterm Technical Specification.pdf" xr:uid="{6EB100D8-ADFB-4D66-8E2B-50D75C7BC7CA}"/>
  </hyperlinks>
  <pageMargins left="0.39370078740157483" right="0.39370078740157483" top="0.39370078740157483" bottom="0.39370078740157483" header="0.31496062992125984" footer="0.31496062992125984"/>
  <pageSetup paperSize="9" scale="56" pageOrder="overThenDown" orientation="landscape" r:id="rId6"/>
  <ignoredErrors>
    <ignoredError sqref="A2:B2 A40:J40 H38:XFD38 H39:XFD39 C37:E37 A35:XFD35 C33:F33 A47:O47 B46:M46 A22:XFD22 B21:C21 T21:XFD21 A32:F32 T23:XFD23 A54:XFD54 A52 D52:J52 R33 A51 A50 D50:J50 A15:F16 B14:XFD14 A44:XFD44 B43:L43 A49 A48 D48:XFD48 A18:XFD20 B17:F17 A63:XFD1048576 C62:XFD62 D51:XFD51 D49:XFD49 A10:XFD11 B8:F8 B7:F7 M33 R43:XFD43 B45:J45 R45:XFD45 E21:F21 H21 I33 T33:XFD33 B6:F6 B5:F5 A56:XFD56 B55:XFD55 J21:L21 N21:P21 A1:B1 D1:XFD1 B13:XFD13 B12:XFD12 A34:P34 R34:XFD34 B9:F9 C60:XFD60 C59:XFD59 C57:XFD57 C61:XFD61 A4:XFD4 A3:B3 D3 A42:XFD42 B41:J41 F3:XFD3 C58:XFD58 D2:XFD2 A24:F24 H24:XFD24 A25:F25 H25:XFD25 A26:F26 H26:XFD26 A27:F27 H27:XFD27 A28:F28 H28:XFD28 A29:F29 H29:XFD29 A30:F30 H30:XFD30 A31:F31 H31:XFD31 H32:XFD32 B36:XFD36 G37:XFD37 L40:XFD40 L41:XFD41 N43:O43 R46:XFD46 R47:XFD47 L50:XFD50 L52:M52 O52:XFD52 A53:J53 L53:M53 O53:XFD53 H17:XFD17 L5:XFD5 L8:XFD8 L7:XFD7 L6:XFD6 L9:XFD9 H15:XFD16" unlockedFormula="1"/>
    <ignoredError sqref="A37" numberStoredAsText="1" unlockedFormula="1"/>
    <ignoredError sqref="A39" numberStoredAsText="1"/>
  </ignoredErrors>
  <drawing r:id="rId7"/>
  <legacyDrawing r:id="rId8"/>
  <tableParts count="1">
    <tablePart r:id="rId9"/>
  </tableParts>
  <extLst>
    <ext xmlns:x14="http://schemas.microsoft.com/office/spreadsheetml/2009/9/main" uri="{78C0D931-6437-407d-A8EE-F0AAD7539E65}">
      <x14:conditionalFormattings>
        <x14:conditionalFormatting xmlns:xm="http://schemas.microsoft.com/office/excel/2006/main">
          <x14:cfRule type="expression" priority="7" id="{00000000-000E-0000-0100-000006000000}">
            <xm:f>COUNTIF(List_Values!$A$2:$A$11,I24)=0</xm:f>
            <x14:dxf>
              <fill>
                <patternFill patternType="solid">
                  <bgColor rgb="FFFFC7CE"/>
                </patternFill>
              </fill>
            </x14:dxf>
          </x14:cfRule>
          <xm:sqref>I24:I33</xm:sqref>
        </x14:conditionalFormatting>
        <x14:conditionalFormatting xmlns:xm="http://schemas.microsoft.com/office/excel/2006/main">
          <x14:cfRule type="expression" priority="8" id="{00000000-000E-0000-0100-000007000000}">
            <xm:f>COUNTIF(List_Values!$B$2:$B$11,M24)=0</xm:f>
            <x14:dxf>
              <fill>
                <patternFill patternType="solid">
                  <bgColor rgb="FFFFC7CE"/>
                </patternFill>
              </fill>
            </x14:dxf>
          </x14:cfRule>
          <xm:sqref>M24:M33</xm:sqref>
        </x14:conditionalFormatting>
      </x14:conditionalFormattings>
    </ext>
    <ext xmlns:x14="http://schemas.microsoft.com/office/spreadsheetml/2009/9/main" uri="{CCE6A557-97BC-4b89-ADB6-D9C93CAAB3DF}">
      <x14:dataValidations xmlns:xm="http://schemas.microsoft.com/office/excel/2006/main" count="2">
        <x14:dataValidation type="list" allowBlank="1" xr:uid="{EACDF0AC-02FA-458D-BE1F-D672031E2AE4}">
          <x14:formula1>
            <xm:f>List_Values!$A$2:$A$9</xm:f>
          </x14:formula1>
          <xm:sqref>I24:I33</xm:sqref>
        </x14:dataValidation>
        <x14:dataValidation type="list" allowBlank="1" xr:uid="{20E866F2-C391-4FB3-A2FA-44B89C75796B}">
          <x14:formula1>
            <xm:f>List_Values!$B$2:$B$11</xm:f>
          </x14:formula1>
          <xm:sqref>M24:M33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23FF4-5CC0-41C5-BCFC-D5DAD92B910F}">
  <sheetPr codeName="Sheet31"/>
  <dimension ref="A1:V74"/>
  <sheetViews>
    <sheetView showGridLines="0" zoomScaleNormal="100" zoomScaleSheetLayoutView="70" workbookViewId="0">
      <selection activeCell="E1" sqref="E1"/>
    </sheetView>
  </sheetViews>
  <sheetFormatPr defaultColWidth="9" defaultRowHeight="14.25" x14ac:dyDescent="0.2"/>
  <cols>
    <col min="1" max="1" width="17.625" style="58" customWidth="1"/>
    <col min="2" max="2" width="14.625" style="58" customWidth="1"/>
    <col min="3" max="9" width="10.625" style="58" customWidth="1"/>
    <col min="10" max="10" width="12" style="58" customWidth="1"/>
    <col min="11" max="11" width="11.375" style="58" customWidth="1"/>
    <col min="12" max="12" width="10.625" style="58" customWidth="1"/>
    <col min="13" max="14" width="12.625" style="58" customWidth="1"/>
    <col min="15" max="16" width="10.625" style="58" customWidth="1"/>
    <col min="17" max="18" width="12.625" style="58" customWidth="1"/>
    <col min="19" max="19" width="10.625" style="58" customWidth="1"/>
    <col min="20" max="20" width="24.625" style="58" customWidth="1"/>
    <col min="21" max="21" width="10.625" style="58" customWidth="1"/>
    <col min="22" max="16384" width="9" style="58"/>
  </cols>
  <sheetData>
    <row r="1" spans="1:17" s="43" customFormat="1" ht="15.75" x14ac:dyDescent="0.25">
      <c r="B1" s="44"/>
      <c r="C1" s="45" t="s">
        <v>136</v>
      </c>
    </row>
    <row r="2" spans="1:17" s="43" customFormat="1" ht="26.25" x14ac:dyDescent="0.4">
      <c r="C2" s="47" t="s">
        <v>156</v>
      </c>
    </row>
    <row r="3" spans="1:17" s="43" customFormat="1" x14ac:dyDescent="0.2">
      <c r="C3" s="48" t="s">
        <v>142</v>
      </c>
      <c r="D3" s="49" t="str" cm="1">
        <f t="array" ref="D3">LOOKUP(2,1/(Updates!A:A&lt;&gt;""),Updates!A:A)</f>
        <v>1.4.1</v>
      </c>
      <c r="E3" s="30" t="s">
        <v>214</v>
      </c>
    </row>
    <row r="4" spans="1:17" s="43" customFormat="1" ht="15.75" x14ac:dyDescent="0.25">
      <c r="P4" s="46" t="s">
        <v>157</v>
      </c>
    </row>
    <row r="5" spans="1:17" ht="15" x14ac:dyDescent="0.25">
      <c r="A5" s="84" t="s">
        <v>129</v>
      </c>
      <c r="B5" s="31" t="str">
        <f>IF('FTV HL-paneel'!B5=0,"",'FTV HL-paneel'!B5)</f>
        <v/>
      </c>
      <c r="C5" s="32"/>
    </row>
    <row r="6" spans="1:17" ht="15" x14ac:dyDescent="0.25">
      <c r="A6" s="84" t="s">
        <v>130</v>
      </c>
      <c r="B6" s="31" t="str">
        <f>IF('FTV HL-paneel'!B6=0,"",'FTV HL-paneel'!B6)</f>
        <v/>
      </c>
      <c r="C6" s="32"/>
    </row>
    <row r="7" spans="1:17" ht="15" x14ac:dyDescent="0.25">
      <c r="A7" s="84" t="s">
        <v>112</v>
      </c>
      <c r="B7" s="31" t="str">
        <f>IF('FTV HL-paneel'!B7=0,"",'FTV HL-paneel'!B7)</f>
        <v/>
      </c>
      <c r="C7" s="32"/>
    </row>
    <row r="8" spans="1:17" ht="15" x14ac:dyDescent="0.25">
      <c r="A8" s="84" t="s">
        <v>111</v>
      </c>
      <c r="B8" s="31" t="str">
        <f>IF('FTV HL-paneel'!B8=0,"",'FTV HL-paneel'!B8)</f>
        <v/>
      </c>
      <c r="C8" s="32"/>
    </row>
    <row r="9" spans="1:17" ht="15" x14ac:dyDescent="0.25">
      <c r="A9" s="84" t="s">
        <v>139</v>
      </c>
      <c r="B9" s="31" t="str">
        <f>IF('FTV HL-paneel'!B9=0,"",'FTV HL-paneel'!B9)</f>
        <v/>
      </c>
      <c r="C9" s="32"/>
    </row>
    <row r="12" spans="1:17" ht="15" x14ac:dyDescent="0.25">
      <c r="A12" s="84" t="s">
        <v>137</v>
      </c>
      <c r="B12" s="31" t="str">
        <f>IF('FTV HL-paneel'!B12=0,"",'FTV HL-paneel'!B12)</f>
        <v/>
      </c>
      <c r="C12" s="32"/>
    </row>
    <row r="13" spans="1:17" ht="15" x14ac:dyDescent="0.25">
      <c r="A13" s="84" t="s">
        <v>140</v>
      </c>
      <c r="B13" s="31" t="str">
        <f>IF('FTV HL-paneel'!B13=0,"",'FTV HL-paneel'!B13)</f>
        <v/>
      </c>
      <c r="C13" s="32"/>
      <c r="M13" s="63"/>
    </row>
    <row r="14" spans="1:17" ht="15" x14ac:dyDescent="0.25">
      <c r="A14" s="84" t="s">
        <v>60</v>
      </c>
      <c r="B14" s="31" t="str">
        <f>IF('FTV HL-paneel'!B14=0,"",'FTV HL-paneel'!B14)</f>
        <v/>
      </c>
      <c r="C14" s="32"/>
    </row>
    <row r="16" spans="1:17" x14ac:dyDescent="0.2">
      <c r="O16" s="135" t="s">
        <v>206</v>
      </c>
      <c r="P16" s="135"/>
      <c r="Q16" s="135"/>
    </row>
    <row r="17" spans="1:22" ht="15" x14ac:dyDescent="0.25">
      <c r="A17" s="84" t="s">
        <v>102</v>
      </c>
      <c r="B17" s="31" t="str">
        <f>IF('FTV HL-paneel'!B17=0,"",'FTV HL-paneel'!B17)</f>
        <v/>
      </c>
      <c r="C17" s="32"/>
      <c r="O17" s="135"/>
      <c r="P17" s="135"/>
      <c r="Q17" s="135"/>
    </row>
    <row r="18" spans="1:22" x14ac:dyDescent="0.2">
      <c r="O18" s="135"/>
      <c r="P18" s="135"/>
      <c r="Q18" s="135"/>
    </row>
    <row r="19" spans="1:22" x14ac:dyDescent="0.2">
      <c r="O19" s="135"/>
      <c r="P19" s="135"/>
      <c r="Q19" s="135"/>
    </row>
    <row r="21" spans="1:22" s="43" customFormat="1" ht="15.75" customHeight="1" x14ac:dyDescent="0.2">
      <c r="A21" s="131" t="s">
        <v>120</v>
      </c>
      <c r="B21" s="132"/>
      <c r="C21" s="133"/>
      <c r="D21" s="131" t="s">
        <v>97</v>
      </c>
      <c r="E21" s="132"/>
      <c r="F21" s="133"/>
      <c r="G21" s="131" t="s">
        <v>122</v>
      </c>
      <c r="H21" s="132"/>
      <c r="I21" s="133"/>
      <c r="J21" s="131" t="s">
        <v>123</v>
      </c>
      <c r="K21" s="133"/>
      <c r="L21" s="131" t="s">
        <v>133</v>
      </c>
      <c r="M21" s="132"/>
      <c r="N21" s="132"/>
      <c r="O21" s="133"/>
      <c r="P21" s="131" t="s">
        <v>134</v>
      </c>
      <c r="Q21" s="132"/>
      <c r="R21" s="132"/>
      <c r="S21" s="133"/>
      <c r="T21" s="42" t="s">
        <v>82</v>
      </c>
      <c r="U21" s="42" t="s">
        <v>118</v>
      </c>
      <c r="V21" s="103" t="s">
        <v>125</v>
      </c>
    </row>
    <row r="22" spans="1:22" ht="3" customHeight="1" x14ac:dyDescent="0.25">
      <c r="A22" s="19"/>
      <c r="B22" s="19"/>
      <c r="C22" s="19"/>
      <c r="D22" s="19"/>
      <c r="E22" s="19"/>
      <c r="F22" s="19"/>
      <c r="G22" s="19"/>
      <c r="H22" s="19"/>
      <c r="I22" s="19"/>
      <c r="J22" s="19"/>
      <c r="K22" s="19"/>
      <c r="L22" s="19"/>
      <c r="M22" s="19"/>
      <c r="N22" s="19"/>
      <c r="O22" s="19"/>
      <c r="P22" s="19"/>
      <c r="Q22" s="19"/>
      <c r="R22" s="19"/>
      <c r="S22" s="19"/>
      <c r="T22" s="19"/>
      <c r="U22" s="19"/>
      <c r="V22" s="102"/>
    </row>
    <row r="23" spans="1:22" s="43" customFormat="1" ht="45" x14ac:dyDescent="0.2">
      <c r="A23" s="86" t="s">
        <v>101</v>
      </c>
      <c r="B23" s="87" t="s">
        <v>124</v>
      </c>
      <c r="C23" s="87" t="s">
        <v>119</v>
      </c>
      <c r="D23" s="87" t="s">
        <v>5</v>
      </c>
      <c r="E23" s="87" t="s">
        <v>6</v>
      </c>
      <c r="F23" s="87" t="s">
        <v>148</v>
      </c>
      <c r="G23" s="87" t="s">
        <v>117</v>
      </c>
      <c r="H23" s="87" t="s">
        <v>94</v>
      </c>
      <c r="I23" s="87" t="s">
        <v>1</v>
      </c>
      <c r="J23" s="87" t="s">
        <v>123</v>
      </c>
      <c r="K23" s="87" t="s">
        <v>110</v>
      </c>
      <c r="L23" s="87" t="s">
        <v>92</v>
      </c>
      <c r="M23" s="87" t="s">
        <v>88</v>
      </c>
      <c r="N23" s="87" t="s">
        <v>99</v>
      </c>
      <c r="O23" s="87" t="s">
        <v>127</v>
      </c>
      <c r="P23" s="87" t="s">
        <v>93</v>
      </c>
      <c r="Q23" s="87" t="s">
        <v>89</v>
      </c>
      <c r="R23" s="87" t="s">
        <v>100</v>
      </c>
      <c r="S23" s="87" t="s">
        <v>128</v>
      </c>
      <c r="T23" s="87" t="s">
        <v>82</v>
      </c>
      <c r="U23" s="88" t="s">
        <v>107</v>
      </c>
      <c r="V23" s="87" t="s">
        <v>125</v>
      </c>
    </row>
    <row r="24" spans="1:22" x14ac:dyDescent="0.2">
      <c r="A24" s="33"/>
      <c r="B24" s="5"/>
      <c r="C24" s="5"/>
      <c r="D24" s="6"/>
      <c r="E24" s="6"/>
      <c r="F24" s="6"/>
      <c r="G24" s="9">
        <f>D24+E24</f>
        <v>0</v>
      </c>
      <c r="H24" s="5"/>
      <c r="I24" s="7"/>
      <c r="J24" s="5" t="s">
        <v>15</v>
      </c>
      <c r="K24" s="5"/>
      <c r="L24" s="13"/>
      <c r="M24" s="5"/>
      <c r="N24" s="5"/>
      <c r="O24" s="5"/>
      <c r="P24" s="13"/>
      <c r="Q24" s="5"/>
      <c r="R24" s="5"/>
      <c r="S24" s="5"/>
      <c r="T24" s="8"/>
      <c r="U24" s="34">
        <f>C24*G24/1000*I24/1000</f>
        <v>0</v>
      </c>
      <c r="V24" s="104"/>
    </row>
    <row r="25" spans="1:22" x14ac:dyDescent="0.2">
      <c r="A25" s="33"/>
      <c r="B25" s="5"/>
      <c r="C25" s="5"/>
      <c r="D25" s="6"/>
      <c r="E25" s="6"/>
      <c r="F25" s="6"/>
      <c r="G25" s="9">
        <f t="shared" ref="G25:G26" si="0">D25+E25</f>
        <v>0</v>
      </c>
      <c r="H25" s="5"/>
      <c r="I25" s="7"/>
      <c r="J25" s="5" t="s">
        <v>15</v>
      </c>
      <c r="K25" s="5"/>
      <c r="L25" s="14"/>
      <c r="M25" s="5"/>
      <c r="N25" s="5"/>
      <c r="O25" s="5"/>
      <c r="P25" s="14"/>
      <c r="Q25" s="5"/>
      <c r="R25" s="5"/>
      <c r="S25" s="5"/>
      <c r="T25" s="8"/>
      <c r="U25" s="34">
        <f>C25*G25/1000*I25/1000</f>
        <v>0</v>
      </c>
      <c r="V25" s="104"/>
    </row>
    <row r="26" spans="1:22" x14ac:dyDescent="0.2">
      <c r="A26" s="33"/>
      <c r="B26" s="5"/>
      <c r="C26" s="5"/>
      <c r="D26" s="6"/>
      <c r="E26" s="6"/>
      <c r="F26" s="6"/>
      <c r="G26" s="9">
        <f t="shared" si="0"/>
        <v>0</v>
      </c>
      <c r="H26" s="5"/>
      <c r="I26" s="7"/>
      <c r="J26" s="5" t="s">
        <v>15</v>
      </c>
      <c r="K26" s="5"/>
      <c r="L26" s="14"/>
      <c r="M26" s="5"/>
      <c r="N26" s="5"/>
      <c r="O26" s="5"/>
      <c r="P26" s="14"/>
      <c r="Q26" s="5"/>
      <c r="R26" s="5"/>
      <c r="S26" s="5"/>
      <c r="T26" s="8"/>
      <c r="U26" s="34">
        <f>C26*G26/1000*I26/1000</f>
        <v>0</v>
      </c>
      <c r="V26" s="104"/>
    </row>
    <row r="27" spans="1:22" x14ac:dyDescent="0.2">
      <c r="A27" s="33"/>
      <c r="B27" s="5"/>
      <c r="C27" s="5"/>
      <c r="D27" s="6"/>
      <c r="E27" s="6"/>
      <c r="F27" s="6"/>
      <c r="G27" s="9">
        <f>D27+E27</f>
        <v>0</v>
      </c>
      <c r="H27" s="5"/>
      <c r="I27" s="7"/>
      <c r="J27" s="5" t="s">
        <v>15</v>
      </c>
      <c r="K27" s="5"/>
      <c r="L27" s="14"/>
      <c r="M27" s="5"/>
      <c r="N27" s="5"/>
      <c r="O27" s="5"/>
      <c r="P27" s="14"/>
      <c r="Q27" s="5"/>
      <c r="R27" s="5"/>
      <c r="S27" s="5"/>
      <c r="T27" s="8"/>
      <c r="U27" s="34">
        <f>C27*G27/1000*I27/1000</f>
        <v>0</v>
      </c>
      <c r="V27" s="104"/>
    </row>
    <row r="28" spans="1:22" x14ac:dyDescent="0.2">
      <c r="A28" s="33"/>
      <c r="B28" s="5"/>
      <c r="C28" s="5"/>
      <c r="D28" s="6"/>
      <c r="E28" s="6"/>
      <c r="F28" s="6"/>
      <c r="G28" s="9">
        <f t="shared" ref="G28:G32" si="1">D28+E28</f>
        <v>0</v>
      </c>
      <c r="H28" s="5"/>
      <c r="I28" s="7"/>
      <c r="J28" s="5" t="s">
        <v>15</v>
      </c>
      <c r="K28" s="5"/>
      <c r="L28" s="14"/>
      <c r="M28" s="5"/>
      <c r="N28" s="5"/>
      <c r="O28" s="5"/>
      <c r="P28" s="14"/>
      <c r="Q28" s="5"/>
      <c r="R28" s="5"/>
      <c r="S28" s="5"/>
      <c r="T28" s="8"/>
      <c r="U28" s="34">
        <f t="shared" ref="U28:U32" si="2">C28*G28/1000*I28/1000</f>
        <v>0</v>
      </c>
      <c r="V28" s="104"/>
    </row>
    <row r="29" spans="1:22" x14ac:dyDescent="0.2">
      <c r="A29" s="33"/>
      <c r="B29" s="5"/>
      <c r="C29" s="5"/>
      <c r="D29" s="6"/>
      <c r="E29" s="6"/>
      <c r="F29" s="6"/>
      <c r="G29" s="9">
        <f t="shared" si="1"/>
        <v>0</v>
      </c>
      <c r="H29" s="5"/>
      <c r="I29" s="7"/>
      <c r="J29" s="5" t="s">
        <v>15</v>
      </c>
      <c r="K29" s="5"/>
      <c r="L29" s="14"/>
      <c r="M29" s="5"/>
      <c r="N29" s="5"/>
      <c r="O29" s="5"/>
      <c r="P29" s="14"/>
      <c r="Q29" s="5"/>
      <c r="R29" s="5"/>
      <c r="S29" s="5"/>
      <c r="T29" s="8"/>
      <c r="U29" s="34">
        <f t="shared" si="2"/>
        <v>0</v>
      </c>
      <c r="V29" s="104"/>
    </row>
    <row r="30" spans="1:22" x14ac:dyDescent="0.2">
      <c r="A30" s="33"/>
      <c r="B30" s="5"/>
      <c r="C30" s="5"/>
      <c r="D30" s="6"/>
      <c r="E30" s="6"/>
      <c r="F30" s="6"/>
      <c r="G30" s="9">
        <f t="shared" si="1"/>
        <v>0</v>
      </c>
      <c r="H30" s="5"/>
      <c r="I30" s="7"/>
      <c r="J30" s="5" t="s">
        <v>15</v>
      </c>
      <c r="K30" s="5"/>
      <c r="L30" s="14"/>
      <c r="M30" s="5"/>
      <c r="N30" s="5"/>
      <c r="O30" s="5"/>
      <c r="P30" s="14"/>
      <c r="Q30" s="5"/>
      <c r="R30" s="5"/>
      <c r="S30" s="5"/>
      <c r="T30" s="8"/>
      <c r="U30" s="34">
        <f t="shared" si="2"/>
        <v>0</v>
      </c>
      <c r="V30" s="104"/>
    </row>
    <row r="31" spans="1:22" x14ac:dyDescent="0.2">
      <c r="A31" s="33"/>
      <c r="B31" s="5"/>
      <c r="C31" s="5"/>
      <c r="D31" s="6"/>
      <c r="E31" s="6"/>
      <c r="F31" s="6"/>
      <c r="G31" s="9">
        <f t="shared" si="1"/>
        <v>0</v>
      </c>
      <c r="H31" s="5"/>
      <c r="I31" s="7"/>
      <c r="J31" s="5" t="s">
        <v>15</v>
      </c>
      <c r="K31" s="5"/>
      <c r="L31" s="14"/>
      <c r="M31" s="5"/>
      <c r="N31" s="5"/>
      <c r="O31" s="5"/>
      <c r="P31" s="14"/>
      <c r="Q31" s="5"/>
      <c r="R31" s="5"/>
      <c r="S31" s="5"/>
      <c r="T31" s="8"/>
      <c r="U31" s="34">
        <f t="shared" si="2"/>
        <v>0</v>
      </c>
      <c r="V31" s="104"/>
    </row>
    <row r="32" spans="1:22" x14ac:dyDescent="0.2">
      <c r="A32" s="33"/>
      <c r="B32" s="5"/>
      <c r="C32" s="5"/>
      <c r="D32" s="6"/>
      <c r="E32" s="6"/>
      <c r="F32" s="6"/>
      <c r="G32" s="9">
        <f t="shared" si="1"/>
        <v>0</v>
      </c>
      <c r="H32" s="5"/>
      <c r="I32" s="7"/>
      <c r="J32" s="5" t="s">
        <v>15</v>
      </c>
      <c r="K32" s="5"/>
      <c r="L32" s="14"/>
      <c r="M32" s="5"/>
      <c r="N32" s="5"/>
      <c r="O32" s="5"/>
      <c r="P32" s="14"/>
      <c r="Q32" s="5"/>
      <c r="R32" s="5"/>
      <c r="S32" s="5"/>
      <c r="T32" s="8"/>
      <c r="U32" s="34">
        <f t="shared" si="2"/>
        <v>0</v>
      </c>
      <c r="V32" s="104"/>
    </row>
    <row r="33" spans="1:22" x14ac:dyDescent="0.2">
      <c r="A33" s="35" t="s">
        <v>78</v>
      </c>
      <c r="B33" s="36" t="s">
        <v>0</v>
      </c>
      <c r="C33" s="36">
        <v>0</v>
      </c>
      <c r="D33" s="37">
        <v>1000</v>
      </c>
      <c r="E33" s="37">
        <v>1000</v>
      </c>
      <c r="F33" s="37">
        <v>90</v>
      </c>
      <c r="G33" s="50">
        <f>D33+E33</f>
        <v>2000</v>
      </c>
      <c r="H33" s="36">
        <v>150</v>
      </c>
      <c r="I33" s="38">
        <v>1000</v>
      </c>
      <c r="J33" s="36" t="s">
        <v>15</v>
      </c>
      <c r="K33" s="36" t="s">
        <v>2</v>
      </c>
      <c r="L33" s="51">
        <v>0.6</v>
      </c>
      <c r="M33" s="36" t="s">
        <v>16</v>
      </c>
      <c r="N33" s="36" t="s">
        <v>14</v>
      </c>
      <c r="O33" s="36" t="s">
        <v>3</v>
      </c>
      <c r="P33" s="51">
        <v>0.5</v>
      </c>
      <c r="Q33" s="36" t="s">
        <v>16</v>
      </c>
      <c r="R33" s="36" t="s">
        <v>14</v>
      </c>
      <c r="S33" s="36" t="s">
        <v>13</v>
      </c>
      <c r="T33" s="40" t="s">
        <v>85</v>
      </c>
      <c r="U33" s="41">
        <f>C33*G33/1000*I33/1000</f>
        <v>0</v>
      </c>
      <c r="V33" s="40" t="s">
        <v>126</v>
      </c>
    </row>
    <row r="34" spans="1:22" x14ac:dyDescent="0.2">
      <c r="A34" s="52"/>
      <c r="B34" s="53"/>
      <c r="C34" s="53"/>
      <c r="D34" s="54"/>
      <c r="E34" s="54"/>
      <c r="F34" s="54"/>
      <c r="G34" s="55"/>
      <c r="H34" s="53"/>
      <c r="I34" s="53"/>
      <c r="J34" s="53"/>
      <c r="K34" s="53"/>
      <c r="L34" s="53"/>
      <c r="M34" s="53"/>
      <c r="N34" s="53"/>
      <c r="O34" s="53"/>
      <c r="P34" s="53"/>
      <c r="Q34" s="53"/>
      <c r="R34" s="53"/>
      <c r="S34" s="53"/>
      <c r="T34" s="57" t="s">
        <v>138</v>
      </c>
      <c r="U34" s="56">
        <f>SUBTOTAL(109,Table2[Totaal
Q×L×M '[m2']])</f>
        <v>0</v>
      </c>
      <c r="V34" s="53"/>
    </row>
    <row r="35" spans="1:22" x14ac:dyDescent="0.2">
      <c r="A35" s="63"/>
      <c r="C35" s="64"/>
      <c r="T35" s="65"/>
      <c r="U35" s="66"/>
    </row>
    <row r="38" spans="1:22" ht="15" x14ac:dyDescent="0.25">
      <c r="A38" s="59" t="s">
        <v>146</v>
      </c>
    </row>
    <row r="39" spans="1:22" ht="14.25" customHeight="1" x14ac:dyDescent="0.2"/>
    <row r="40" spans="1:22" ht="14.25" customHeight="1" x14ac:dyDescent="0.25">
      <c r="A40" s="58" t="s">
        <v>96</v>
      </c>
      <c r="U40" s="68"/>
    </row>
    <row r="41" spans="1:22" ht="14.25" customHeight="1" x14ac:dyDescent="0.25">
      <c r="U41" s="68"/>
    </row>
    <row r="42" spans="1:22" ht="14.25" customHeight="1" x14ac:dyDescent="0.25">
      <c r="A42" s="58" t="s">
        <v>141</v>
      </c>
      <c r="U42" s="68"/>
    </row>
    <row r="43" spans="1:22" ht="14.25" customHeight="1" x14ac:dyDescent="0.25">
      <c r="A43" s="58" t="s">
        <v>81</v>
      </c>
      <c r="U43" s="68"/>
    </row>
    <row r="44" spans="1:22" ht="14.25" customHeight="1" x14ac:dyDescent="0.25">
      <c r="U44" s="68"/>
    </row>
    <row r="45" spans="1:22" ht="14.25" customHeight="1" x14ac:dyDescent="0.25">
      <c r="B45" s="61" t="s">
        <v>144</v>
      </c>
      <c r="C45" s="58" t="s">
        <v>98</v>
      </c>
      <c r="U45" s="68"/>
    </row>
    <row r="46" spans="1:22" ht="14.25" customHeight="1" x14ac:dyDescent="0.25">
      <c r="B46" s="8" t="s">
        <v>145</v>
      </c>
      <c r="C46" s="69" t="s">
        <v>109</v>
      </c>
      <c r="D46" s="69"/>
      <c r="E46" s="69"/>
      <c r="U46" s="68"/>
    </row>
    <row r="47" spans="1:22" ht="14.25" customHeight="1" x14ac:dyDescent="0.25">
      <c r="B47" s="70" t="s">
        <v>145</v>
      </c>
      <c r="C47" s="71" t="s">
        <v>87</v>
      </c>
      <c r="D47" s="71"/>
      <c r="E47" s="71"/>
      <c r="U47" s="68"/>
    </row>
    <row r="48" spans="1:22" ht="14.25" customHeight="1" x14ac:dyDescent="0.25">
      <c r="B48" s="72" t="s">
        <v>145</v>
      </c>
      <c r="C48" s="73" t="s">
        <v>108</v>
      </c>
      <c r="D48" s="73"/>
      <c r="E48" s="73"/>
      <c r="U48" s="68"/>
    </row>
    <row r="49" spans="1:21" ht="14.25" customHeight="1" x14ac:dyDescent="0.25">
      <c r="B49" s="74" t="s">
        <v>90</v>
      </c>
      <c r="C49" s="75" t="s">
        <v>84</v>
      </c>
      <c r="D49" s="75"/>
      <c r="E49" s="75"/>
      <c r="U49" s="68"/>
    </row>
    <row r="50" spans="1:21" ht="15" x14ac:dyDescent="0.25">
      <c r="U50" s="68"/>
    </row>
    <row r="51" spans="1:21" ht="15" x14ac:dyDescent="0.25">
      <c r="A51" s="59" t="s">
        <v>131</v>
      </c>
      <c r="U51" s="68"/>
    </row>
    <row r="53" spans="1:21" ht="15" x14ac:dyDescent="0.25">
      <c r="A53"/>
      <c r="B53" s="76" t="s">
        <v>223</v>
      </c>
      <c r="U53" s="68"/>
    </row>
    <row r="54" spans="1:21" x14ac:dyDescent="0.2">
      <c r="A54"/>
      <c r="B54" s="76" t="s">
        <v>224</v>
      </c>
    </row>
    <row r="55" spans="1:21" x14ac:dyDescent="0.2">
      <c r="A55"/>
      <c r="B55" s="76" t="s">
        <v>225</v>
      </c>
    </row>
    <row r="56" spans="1:21" x14ac:dyDescent="0.2">
      <c r="A56"/>
    </row>
    <row r="57" spans="1:21" x14ac:dyDescent="0.2">
      <c r="A57"/>
      <c r="B57" s="76" t="s">
        <v>226</v>
      </c>
    </row>
    <row r="58" spans="1:21" x14ac:dyDescent="0.2">
      <c r="A58"/>
      <c r="B58" s="76" t="s">
        <v>227</v>
      </c>
    </row>
    <row r="59" spans="1:21" x14ac:dyDescent="0.2">
      <c r="B59" s="76"/>
    </row>
    <row r="60" spans="1:21" ht="15" x14ac:dyDescent="0.25">
      <c r="A60" s="77" t="s">
        <v>158</v>
      </c>
      <c r="B60" s="78"/>
      <c r="C60" s="78"/>
      <c r="D60" s="78"/>
      <c r="E60" s="78"/>
    </row>
    <row r="61" spans="1:21" x14ac:dyDescent="0.2">
      <c r="A61" s="78"/>
      <c r="B61" s="78"/>
      <c r="C61" s="78"/>
      <c r="D61" s="78"/>
      <c r="E61" s="78"/>
    </row>
    <row r="62" spans="1:21" x14ac:dyDescent="0.2">
      <c r="A62" s="78" t="s">
        <v>103</v>
      </c>
      <c r="C62" s="78"/>
      <c r="D62" s="78"/>
      <c r="E62" s="78"/>
      <c r="F62" s="78"/>
    </row>
    <row r="64" spans="1:21" x14ac:dyDescent="0.2">
      <c r="B64" s="79" t="s">
        <v>4</v>
      </c>
      <c r="C64" s="79" t="s">
        <v>5</v>
      </c>
      <c r="D64" s="79" t="s">
        <v>6</v>
      </c>
      <c r="E64" s="79" t="s">
        <v>10</v>
      </c>
      <c r="F64" s="78"/>
    </row>
    <row r="65" spans="2:5" x14ac:dyDescent="0.2">
      <c r="B65" s="80">
        <v>150</v>
      </c>
      <c r="C65" s="80">
        <v>1000</v>
      </c>
      <c r="D65" s="80">
        <v>1000</v>
      </c>
      <c r="E65" s="9">
        <f t="shared" ref="E65" si="3">C65+D65</f>
        <v>2000</v>
      </c>
    </row>
    <row r="66" spans="2:5" x14ac:dyDescent="0.2">
      <c r="B66" s="81" t="s">
        <v>7</v>
      </c>
      <c r="C66" s="81">
        <f>$B$65+150</f>
        <v>300</v>
      </c>
      <c r="D66" s="81">
        <f>$B$65+150</f>
        <v>300</v>
      </c>
      <c r="E66" s="81">
        <f>C66+D66</f>
        <v>600</v>
      </c>
    </row>
    <row r="67" spans="2:5" x14ac:dyDescent="0.2">
      <c r="B67" s="81" t="s">
        <v>8</v>
      </c>
      <c r="C67" s="81">
        <v>1000</v>
      </c>
      <c r="D67" s="81">
        <v>2000</v>
      </c>
      <c r="E67" s="81">
        <f t="shared" ref="E67:E68" si="4">C67+D67</f>
        <v>3000</v>
      </c>
    </row>
    <row r="68" spans="2:5" x14ac:dyDescent="0.2">
      <c r="B68" s="81" t="s">
        <v>8</v>
      </c>
      <c r="C68" s="81">
        <v>2000</v>
      </c>
      <c r="D68" s="81">
        <v>1000</v>
      </c>
      <c r="E68" s="81">
        <f t="shared" si="4"/>
        <v>3000</v>
      </c>
    </row>
    <row r="69" spans="2:5" x14ac:dyDescent="0.2">
      <c r="C69" s="82">
        <f>C66</f>
        <v>300</v>
      </c>
      <c r="D69" s="82">
        <f>D66</f>
        <v>300</v>
      </c>
      <c r="E69" s="82">
        <f t="shared" ref="E69:E74" si="5">C69+D69</f>
        <v>600</v>
      </c>
    </row>
    <row r="70" spans="2:5" x14ac:dyDescent="0.2">
      <c r="C70" s="82">
        <f>C66</f>
        <v>300</v>
      </c>
      <c r="D70" s="82">
        <f>IF(3000-C70&gt;=2000,2000,3000-C70)</f>
        <v>2000</v>
      </c>
      <c r="E70" s="82">
        <f t="shared" si="5"/>
        <v>2300</v>
      </c>
    </row>
    <row r="71" spans="2:5" x14ac:dyDescent="0.2">
      <c r="C71" s="82">
        <f>C67</f>
        <v>1000</v>
      </c>
      <c r="D71" s="82">
        <f>IF(3000-C71&gt;=2000,2000,3000-C71)</f>
        <v>2000</v>
      </c>
      <c r="E71" s="82">
        <f t="shared" si="5"/>
        <v>3000</v>
      </c>
    </row>
    <row r="72" spans="2:5" x14ac:dyDescent="0.2">
      <c r="C72" s="82">
        <f>C68</f>
        <v>2000</v>
      </c>
      <c r="D72" s="82">
        <f>IF(3000-C72&gt;=2000,2000,3000-C72)</f>
        <v>1000</v>
      </c>
      <c r="E72" s="82">
        <f t="shared" si="5"/>
        <v>3000</v>
      </c>
    </row>
    <row r="73" spans="2:5" x14ac:dyDescent="0.2">
      <c r="C73" s="82">
        <f>D70</f>
        <v>2000</v>
      </c>
      <c r="D73" s="82">
        <f>D66</f>
        <v>300</v>
      </c>
      <c r="E73" s="82">
        <f t="shared" si="5"/>
        <v>2300</v>
      </c>
    </row>
    <row r="74" spans="2:5" x14ac:dyDescent="0.2">
      <c r="C74" s="82">
        <f>C66</f>
        <v>300</v>
      </c>
      <c r="D74" s="82">
        <f>D66</f>
        <v>300</v>
      </c>
      <c r="E74" s="82">
        <f t="shared" si="5"/>
        <v>600</v>
      </c>
    </row>
  </sheetData>
  <sheetProtection sheet="1" insertRows="0" deleteRows="0"/>
  <dataConsolidate/>
  <mergeCells count="7">
    <mergeCell ref="O16:Q19"/>
    <mergeCell ref="P21:S21"/>
    <mergeCell ref="A21:C21"/>
    <mergeCell ref="G21:I21"/>
    <mergeCell ref="J21:K21"/>
    <mergeCell ref="L21:O21"/>
    <mergeCell ref="D21:F21"/>
  </mergeCells>
  <phoneticPr fontId="4" type="noConversion"/>
  <conditionalFormatting sqref="A24:T33">
    <cfRule type="expression" dxfId="197" priority="2">
      <formula>OR(A24="")</formula>
    </cfRule>
  </conditionalFormatting>
  <conditionalFormatting sqref="B65">
    <cfRule type="expression" dxfId="196" priority="46">
      <formula>NOT(OR(B65=50,B65=60,B65=80,B65=100,B65=120,B65=133,B65=150,B65=172,B65=200,B65=220,B65=240,B65=250))</formula>
    </cfRule>
  </conditionalFormatting>
  <conditionalFormatting sqref="C24:C33">
    <cfRule type="cellIs" dxfId="195" priority="41" operator="lessThan">
      <formula>0</formula>
    </cfRule>
  </conditionalFormatting>
  <conditionalFormatting sqref="C65">
    <cfRule type="expression" dxfId="194" priority="45">
      <formula>NOT(AND(C65&gt;=B65+150,C65&lt;=2000,C65&lt;=3000-D65))</formula>
    </cfRule>
  </conditionalFormatting>
  <conditionalFormatting sqref="D24:D33">
    <cfRule type="expression" dxfId="193" priority="48">
      <formula>NOT(AND(D24&gt;=H24+150,D24&lt;=2000,D24&lt;=3000-E24))</formula>
    </cfRule>
  </conditionalFormatting>
  <conditionalFormatting sqref="D65">
    <cfRule type="expression" dxfId="192" priority="44">
      <formula>NOT(AND(D65&gt;=B65+150,D65&lt;=2000,D65&lt;=3000-C65))</formula>
    </cfRule>
  </conditionalFormatting>
  <conditionalFormatting sqref="E24:E33">
    <cfRule type="expression" dxfId="191" priority="47">
      <formula>NOT(AND(E24&gt;=H24+150,E24&lt;=2000,E24&lt;=3000-D24))</formula>
    </cfRule>
  </conditionalFormatting>
  <conditionalFormatting sqref="E65">
    <cfRule type="expression" dxfId="190" priority="43">
      <formula>NOT(AND(E65&gt;=2*(B65+150),E65&lt;=3000))</formula>
    </cfRule>
  </conditionalFormatting>
  <conditionalFormatting sqref="F24:F33">
    <cfRule type="cellIs" dxfId="189" priority="42" operator="notBetween">
      <formula>75</formula>
      <formula>175</formula>
    </cfRule>
  </conditionalFormatting>
  <conditionalFormatting sqref="G24:G33">
    <cfRule type="expression" dxfId="188" priority="53">
      <formula>NOT(OR(AND(G24&gt;=2*(H24+150),G24&lt;=3000,D24&gt;0,E24&gt;0),G24=0))</formula>
    </cfRule>
  </conditionalFormatting>
  <conditionalFormatting sqref="H24:H33">
    <cfRule type="expression" dxfId="187" priority="7">
      <formula>AND(OR(D24&gt;0,E24&gt;0),H24=0)</formula>
    </cfRule>
    <cfRule type="expression" dxfId="186" priority="34">
      <formula>OR(AND(K24="Power T",OR(H24=220)))</formula>
    </cfRule>
    <cfRule type="expression" dxfId="185" priority="35">
      <formula>OR(AND(K24="Power T",OR(H24=50)),AND(K24="Power S",OR(H24=220,H24=250)),AND(K24="Perform R",OR(H24=50,H24=220,H24=250)),AND(K24="Perform C",OR(H24=220,H24=250)))</formula>
    </cfRule>
    <cfRule type="expression" dxfId="184" priority="36">
      <formula>NOT(OR(H24=50,H24=60,H24=80,H24=100,H24=120,H24=133,H24=150,H24=172,H24=200,H24=220,H24=240,H24=250))</formula>
    </cfRule>
  </conditionalFormatting>
  <conditionalFormatting sqref="I24:I33">
    <cfRule type="cellIs" dxfId="183" priority="52" operator="notBetween">
      <formula>600</formula>
      <formula>1100</formula>
    </cfRule>
  </conditionalFormatting>
  <conditionalFormatting sqref="J24:J33">
    <cfRule type="expression" dxfId="182" priority="33">
      <formula>NOT(OR(J24="FTV HL",J24=""))</formula>
    </cfRule>
  </conditionalFormatting>
  <conditionalFormatting sqref="K24:K33">
    <cfRule type="expression" dxfId="181" priority="30">
      <formula>OR(AND(K24="Power T",OR(H24=220)))</formula>
    </cfRule>
    <cfRule type="expression" dxfId="180" priority="31">
      <formula>OR(AND(K24="Power T",OR(H24=50)),AND(K24="Power S",OR(H24=220,H24=250)),AND(K24="Perform R",OR(H24=50,H24=220,H24=250)),AND(K24="Perform C",OR(H24=220,H24=250)))</formula>
    </cfRule>
    <cfRule type="expression" dxfId="179" priority="32">
      <formula>NOT(OR(K24="Power T",K24="Power S",K24="Perform R",K24="Perform C"))</formula>
    </cfRule>
  </conditionalFormatting>
  <conditionalFormatting sqref="L24:L33">
    <cfRule type="expression" dxfId="178" priority="3">
      <formula>AND(O24="G",NOT(OR(L24=0.7,L24=0.75,L24=0.8)))</formula>
    </cfRule>
    <cfRule type="expression" dxfId="177" priority="8">
      <formula>OR(AND(M24="HPS 200",NOT(L24=0.55)),AND(NOT(M24="HPS 200"),L24=0.55))</formula>
    </cfRule>
  </conditionalFormatting>
  <conditionalFormatting sqref="M24:M33">
    <cfRule type="expression" dxfId="175" priority="5">
      <formula>OR(AND(M24="HPS 200",NOT(L24=0.55)),AND(NOT(M24="HPS 200"),L24=0.55))</formula>
    </cfRule>
    <cfRule type="expression" dxfId="174" priority="40">
      <formula>NOT(OR(M24="SP 25",M24="SP 25",M24="PVDF 25",M24="PVDF 35",M24="PUR 50",M24="PVCF 150",M24="HPS 200",M24="PRISMA",M24="PRISMA ELEMENTS",M24="Inox 304",M24="Inox 316L",M24="Inox 316"))</formula>
    </cfRule>
  </conditionalFormatting>
  <conditionalFormatting sqref="O24:O33">
    <cfRule type="expression" dxfId="173" priority="4">
      <formula>AND(O24="G",NOT(OR(L24=0.7,L24=0.75,L24=0.8)))</formula>
    </cfRule>
    <cfRule type="expression" dxfId="172" priority="50">
      <formula>NOT(OR(O24="S",O24="V",O24="V2",O24="G",O24="M",O24="M3",O24="M8"))</formula>
    </cfRule>
  </conditionalFormatting>
  <conditionalFormatting sqref="Q24:Q33">
    <cfRule type="expression" dxfId="170" priority="38">
      <formula>NOT(OR(Q24="SP 25",Q24="SP 25",Q24="PVDF 25",Q24="PVDF 35",Q24="PUR 50",Q24="PVCF 150",Q24="HPS 200",Q24="PRISMA",Q24="PRISMA ELEMENTS",Q24="Inox 304",Q24="Inox 316L",Q24="Inox 316"))</formula>
    </cfRule>
  </conditionalFormatting>
  <conditionalFormatting sqref="S24:S33">
    <cfRule type="expression" dxfId="169" priority="49">
      <formula>NOT(OR(S24="S",S24="V",S24="V2",S24="G",S24="M2"))</formula>
    </cfRule>
  </conditionalFormatting>
  <conditionalFormatting sqref="V33">
    <cfRule type="expression" dxfId="168" priority="1">
      <formula>OR(V33="")</formula>
    </cfRule>
  </conditionalFormatting>
  <dataValidations count="13">
    <dataValidation type="list" allowBlank="1" sqref="S24:S33" xr:uid="{739DFB3D-5E2F-496D-A573-46BC875F970D}">
      <formula1>"S,V,V2,G,M2"</formula1>
    </dataValidation>
    <dataValidation type="list" allowBlank="1" sqref="O24:O33" xr:uid="{B9DB53A2-CC25-4944-AA64-E73986DBEBEF}">
      <formula1>"S,V,V2,G,M,M3,M8"</formula1>
    </dataValidation>
    <dataValidation type="list" allowBlank="1" sqref="K24:K33" xr:uid="{519A5697-31D9-4318-ABFD-A253E7C14FCE}">
      <formula1>"Power T,Power S,Perform R,Perform C"</formula1>
    </dataValidation>
    <dataValidation type="whole" errorStyle="information" allowBlank="1" errorTitle="Wrong module" error="Insert module M [mm] (whole number):_x000a_600 mm to 1200 mm_x000a_1000 mm standard module_x000a_1200 mm standard module" sqref="I24:I33" xr:uid="{FCFE5F92-CC1C-483A-9AE1-876FB2735390}">
      <formula1>600</formula1>
      <formula2>1100</formula2>
    </dataValidation>
    <dataValidation type="list" allowBlank="1" sqref="H24:H33 B65" xr:uid="{8F9D63DD-E2A1-4546-9F60-2B384B245D09}">
      <formula1>"50,60,80,100,120,133,150,172,200,220,240,250"</formula1>
    </dataValidation>
    <dataValidation type="custom" errorStyle="information" allowBlank="1" errorTitle="wrong" sqref="E24:E33" xr:uid="{FED5C46F-A356-45A4-8186-84B015A56D87}">
      <formula1>AND(E24&gt;=H24+150,E24&lt;=2000,E24&lt;=3000-D24)</formula1>
    </dataValidation>
    <dataValidation type="custom" allowBlank="1" sqref="G24:G33" xr:uid="{3394D52F-A65E-47BA-8753-F900A72D40C5}">
      <formula1>AND(G24&gt;=2*(H24+150),G24&lt;=3000)</formula1>
    </dataValidation>
    <dataValidation type="whole" errorStyle="information" allowBlank="1" errorTitle="wrong" sqref="F24:F33" xr:uid="{42C3B1FF-07A6-4893-A23F-4775D42A5003}">
      <formula1>75</formula1>
      <formula2>175</formula2>
    </dataValidation>
    <dataValidation type="whole" operator="greaterThanOrEqual" allowBlank="1" sqref="C24:C33" xr:uid="{9AEDDBA4-F0AD-42B2-BFAA-4FCC0F2B747B}">
      <formula1>0</formula1>
    </dataValidation>
    <dataValidation type="list" allowBlank="1" sqref="M24:M33 Q24:Q33" xr:uid="{743801A5-65F5-4A24-9DAD-E45D8739FE23}">
      <formula1>"SP 25,SP 25,PVDF 25,PVDF 35,PUR 50,PVCF 150,HPS 200,PRISMA,PRISMA ELEMENTS,Inox 304,Inox 316L,Inox 316"</formula1>
    </dataValidation>
    <dataValidation type="list" allowBlank="1" sqref="J24:J32" xr:uid="{34FFC2BF-3870-49AC-9B28-3EE4A51E7B46}">
      <formula1>"FTV HL"</formula1>
    </dataValidation>
    <dataValidation type="custom" allowBlank="1" sqref="D24:D33" xr:uid="{87C9657D-A158-4F24-86A9-B938966AC91B}">
      <formula1>AND(D24&gt;=H24+150,D24&lt;=2000,D24&lt;=3000-E24)</formula1>
    </dataValidation>
    <dataValidation type="list" allowBlank="1" showInputMessage="1" showErrorMessage="1" sqref="V24:V33" xr:uid="{89D1380F-9B10-4C42-A761-8940CBFA6E8C}">
      <formula1>"Priority A, Priority B, Priority C"</formula1>
    </dataValidation>
  </dataValidations>
  <hyperlinks>
    <hyperlink ref="B55" r:id="rId1" tooltip="Download" display="https://www.trimo-group.com/files/downloads/Trimoterm Fireproof Panels Brochure.pdf" xr:uid="{2E7BF5DF-45AB-49E4-B1FC-2C4034416E1A}"/>
    <hyperlink ref="B57" r:id="rId2" display="pack" xr:uid="{432A6DA1-5F39-4202-86AC-689F62890D87}"/>
    <hyperlink ref="B58" r:id="rId3" xr:uid="{4A3A136E-EB9A-4EB4-8197-AC2A2DEFEEB0}"/>
    <hyperlink ref="B54" r:id="rId4" xr:uid="{F6E7E58C-5617-4A77-82D0-BDC4919395EC}"/>
    <hyperlink ref="B53" r:id="rId5" tooltip="Download" display="https://www.trimo-group.com/files/downloads/Trimoterm Technical Specification.pdf" xr:uid="{70F511D4-5E70-4CBF-9DBA-A069C094939E}"/>
  </hyperlinks>
  <pageMargins left="0.39370078740157483" right="0.39370078740157483" top="0.39370078740157483" bottom="0.39370078740157483" header="0.31496062992125984" footer="0.31496062992125984"/>
  <pageSetup paperSize="9" scale="49" pageOrder="overThenDown" orientation="landscape" r:id="rId6"/>
  <ignoredErrors>
    <ignoredError sqref="A2:B2 A32:I32 A65:XFD65 A64 F64:XFD64 A35:XFD37 C33:I33 A44:XFD44 B43:XFD43 A22:XFD22 B21:C21 W21:XFD21 W23:XFD23 A50:XFD50 A49 D49:XFD49 U33 A48 A47 D47:XFD47 A15:XFD15 B14:XFD14 A41:XFD41 B40:XFD40 E21:F21 A46 A45 D45:XFD45 A18:XFD20 B17:XFD17 A63:XFD63 B62:XFD62 A59:XFD59 C58:XFD58 D48:XFD48 D46:XFD46 A10:XFD11 B8:XFD8 B7:XFD7 P33 A69:XFD1048576 A67 C67:XFD67 A68 C68:XFD68 A66 C66:XFD66 H21:I21 K21 L33 W33:XFD33 B6:XFD6 B5:XFD5 A52:XFD52 B51:XFD51 M21:O21 Q21:S21 A1:B1 D1:XFD1 B13:XFD13 B12:XFD12 A34:S34 U34:XFD34 B9:XFD9 C56:XFD56 C55:XFD55 C53:XFD53 B42:XFD42 C57:XFD57 A4:O4 A3:B3 D3 A39:XFD39 B38:XFD38 F3:XFD3 C54:XFD54 A24:I24 K24:XFD24 A25:I25 K25:XFD25 A26:I26 K26:XFD26 A27:I27 K27:XFD27 A28:I28 K28:XFD28 A29:I29 K29:XFD29 A30:I30 K30:XFD30 A31:I31 K31:XFD31 K32:XFD32 D2:XFD2 Q4:XFD4 A61:XFD61 B60:XFD60 A16:N16 P16:XFD16" unlockedFormula="1"/>
  </ignoredErrors>
  <drawing r:id="rId7"/>
  <legacyDrawing r:id="rId8"/>
  <tableParts count="1">
    <tablePart r:id="rId9"/>
  </tableParts>
  <extLst>
    <ext xmlns:x14="http://schemas.microsoft.com/office/spreadsheetml/2009/9/main" uri="{78C0D931-6437-407d-A8EE-F0AAD7539E65}">
      <x14:conditionalFormattings>
        <x14:conditionalFormatting xmlns:xm="http://schemas.microsoft.com/office/excel/2006/main">
          <x14:cfRule type="expression" priority="39" id="{00000000-000E-0000-0200-000026000000}">
            <xm:f>COUNTIF(List_Values!$A$2:$A$11,L24)=0</xm:f>
            <x14:dxf>
              <fill>
                <patternFill patternType="solid">
                  <bgColor rgb="FFFFC7CE"/>
                </patternFill>
              </fill>
            </x14:dxf>
          </x14:cfRule>
          <xm:sqref>L24:L33</xm:sqref>
        </x14:conditionalFormatting>
        <x14:conditionalFormatting xmlns:xm="http://schemas.microsoft.com/office/excel/2006/main">
          <x14:cfRule type="expression" priority="37" id="{00000000-000E-0000-0200-000024000000}">
            <xm:f>COUNTIF(List_Values!$B$2:$B$11,P24)=0</xm:f>
            <x14:dxf>
              <fill>
                <patternFill patternType="solid">
                  <bgColor rgb="FFFFC7CE"/>
                </patternFill>
              </fill>
            </x14:dxf>
          </x14:cfRule>
          <xm:sqref>P24:P33</xm:sqref>
        </x14:conditionalFormatting>
      </x14:conditionalFormattings>
    </ext>
    <ext xmlns:x14="http://schemas.microsoft.com/office/spreadsheetml/2009/9/main" uri="{CCE6A557-97BC-4b89-ADB6-D9C93CAAB3DF}">
      <x14:dataValidations xmlns:xm="http://schemas.microsoft.com/office/excel/2006/main" count="2">
        <x14:dataValidation type="list" allowBlank="1" xr:uid="{58EA2EF7-3067-4E5A-84A3-857C0B2B5E8D}">
          <x14:formula1>
            <xm:f>List_Values!$A$2:$A$9</xm:f>
          </x14:formula1>
          <xm:sqref>L24:L33</xm:sqref>
        </x14:dataValidation>
        <x14:dataValidation type="list" allowBlank="1" xr:uid="{14B9CD6E-012F-440B-8ACB-EB108343B29D}">
          <x14:formula1>
            <xm:f>List_Values!$B$2:$B$11</xm:f>
          </x14:formula1>
          <xm:sqref>P24:P33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30D46-B0AE-4F37-870B-A6C6BEA2BF78}">
  <sheetPr codeName="Sheet4"/>
  <dimension ref="A1:X67"/>
  <sheetViews>
    <sheetView showGridLines="0" zoomScaleNormal="100" zoomScaleSheetLayoutView="70" workbookViewId="0">
      <selection activeCell="E1" sqref="E1"/>
    </sheetView>
  </sheetViews>
  <sheetFormatPr defaultColWidth="9" defaultRowHeight="14.25" x14ac:dyDescent="0.2"/>
  <cols>
    <col min="1" max="1" width="17.625" style="58" customWidth="1"/>
    <col min="2" max="2" width="14.625" style="58" customWidth="1"/>
    <col min="3" max="11" width="10.625" style="58" customWidth="1"/>
    <col min="12" max="12" width="12" style="58" customWidth="1"/>
    <col min="13" max="13" width="11.375" style="58" customWidth="1"/>
    <col min="14" max="14" width="10.625" style="58" customWidth="1"/>
    <col min="15" max="16" width="12.625" style="58" customWidth="1"/>
    <col min="17" max="18" width="10.625" style="58" customWidth="1"/>
    <col min="19" max="20" width="12.625" style="58" customWidth="1"/>
    <col min="21" max="21" width="10.625" style="58" customWidth="1"/>
    <col min="22" max="22" width="24.625" style="58" customWidth="1"/>
    <col min="23" max="23" width="10.625" style="58" customWidth="1"/>
    <col min="24" max="16384" width="9" style="58"/>
  </cols>
  <sheetData>
    <row r="1" spans="1:18" s="43" customFormat="1" ht="15.75" x14ac:dyDescent="0.25">
      <c r="B1" s="44"/>
      <c r="C1" s="45" t="s">
        <v>136</v>
      </c>
    </row>
    <row r="2" spans="1:18" s="43" customFormat="1" ht="26.25" x14ac:dyDescent="0.4">
      <c r="C2" s="47" t="s">
        <v>159</v>
      </c>
    </row>
    <row r="3" spans="1:18" s="43" customFormat="1" ht="15.75" x14ac:dyDescent="0.25">
      <c r="C3" s="48" t="s">
        <v>142</v>
      </c>
      <c r="D3" s="49" t="str" cm="1">
        <f t="array" ref="D3">LOOKUP(2,1/(Updates!A:A&lt;&gt;""),Updates!A:A)</f>
        <v>1.4.1</v>
      </c>
      <c r="E3" s="30" t="s">
        <v>214</v>
      </c>
      <c r="M3" s="46"/>
    </row>
    <row r="4" spans="1:18" s="43" customFormat="1" x14ac:dyDescent="0.2"/>
    <row r="5" spans="1:18" ht="15" x14ac:dyDescent="0.25">
      <c r="A5" s="84" t="s">
        <v>129</v>
      </c>
      <c r="B5" s="31" t="str">
        <f>IF('FTV HL-paneel'!B5=0,"",'FTV HL-paneel'!B5)</f>
        <v/>
      </c>
      <c r="C5" s="32"/>
    </row>
    <row r="6" spans="1:18" ht="15" x14ac:dyDescent="0.25">
      <c r="A6" s="84" t="s">
        <v>130</v>
      </c>
      <c r="B6" s="31" t="str">
        <f>IF('FTV HL-paneel'!B6=0,"",'FTV HL-paneel'!B6)</f>
        <v/>
      </c>
      <c r="C6" s="32"/>
    </row>
    <row r="7" spans="1:18" ht="15" x14ac:dyDescent="0.25">
      <c r="A7" s="84" t="s">
        <v>112</v>
      </c>
      <c r="B7" s="31" t="str">
        <f>IF('FTV HL-paneel'!B7=0,"",'FTV HL-paneel'!B7)</f>
        <v/>
      </c>
      <c r="C7" s="32"/>
    </row>
    <row r="8" spans="1:18" ht="15" x14ac:dyDescent="0.25">
      <c r="A8" s="84" t="s">
        <v>111</v>
      </c>
      <c r="B8" s="31" t="str">
        <f>IF('FTV HL-paneel'!B8=0,"",'FTV HL-paneel'!B8)</f>
        <v/>
      </c>
      <c r="C8" s="32"/>
    </row>
    <row r="9" spans="1:18" ht="15" x14ac:dyDescent="0.25">
      <c r="A9" s="84" t="s">
        <v>139</v>
      </c>
      <c r="B9" s="31" t="str">
        <f>IF('FTV HL-paneel'!B9=0,"",'FTV HL-paneel'!B9)</f>
        <v/>
      </c>
      <c r="C9" s="32"/>
    </row>
    <row r="12" spans="1:18" ht="15" x14ac:dyDescent="0.25">
      <c r="A12" s="84" t="s">
        <v>137</v>
      </c>
      <c r="B12" s="31" t="str">
        <f>IF('FTV HL-paneel'!B12=0,"",'FTV HL-paneel'!B12)</f>
        <v/>
      </c>
      <c r="C12" s="85"/>
    </row>
    <row r="13" spans="1:18" ht="15" x14ac:dyDescent="0.25">
      <c r="A13" s="84" t="s">
        <v>140</v>
      </c>
      <c r="B13" s="31" t="str">
        <f>IF('FTV HL-paneel'!B13=0,"",'FTV HL-paneel'!B13)</f>
        <v/>
      </c>
      <c r="C13" s="85"/>
      <c r="M13" s="63"/>
    </row>
    <row r="14" spans="1:18" ht="15" x14ac:dyDescent="0.25">
      <c r="A14" s="84" t="s">
        <v>60</v>
      </c>
      <c r="B14" s="31" t="str">
        <f>IF('FTV HL-paneel'!B14=0,"",'FTV HL-paneel'!B14)</f>
        <v/>
      </c>
      <c r="C14" s="85"/>
    </row>
    <row r="15" spans="1:18" ht="14.25" customHeight="1" x14ac:dyDescent="0.2">
      <c r="P15" s="136" t="s">
        <v>206</v>
      </c>
      <c r="Q15" s="136"/>
      <c r="R15" s="136"/>
    </row>
    <row r="16" spans="1:18" ht="14.25" customHeight="1" x14ac:dyDescent="0.2">
      <c r="P16" s="136"/>
      <c r="Q16" s="136"/>
      <c r="R16" s="136"/>
    </row>
    <row r="17" spans="1:24" ht="15" x14ac:dyDescent="0.25">
      <c r="A17" s="84" t="s">
        <v>102</v>
      </c>
      <c r="B17" s="31" t="str">
        <f>IF('FTV HL-paneel'!B17=0,"",'FTV HL-paneel'!B17)</f>
        <v/>
      </c>
      <c r="C17" s="85"/>
      <c r="P17" s="136"/>
      <c r="Q17" s="136"/>
      <c r="R17" s="136"/>
    </row>
    <row r="18" spans="1:24" x14ac:dyDescent="0.2">
      <c r="P18" s="136"/>
      <c r="Q18" s="136"/>
      <c r="R18" s="136"/>
    </row>
    <row r="19" spans="1:24" x14ac:dyDescent="0.2">
      <c r="P19" s="114"/>
      <c r="Q19" s="114"/>
      <c r="R19" s="114"/>
    </row>
    <row r="21" spans="1:24" s="43" customFormat="1" ht="15.75" customHeight="1" x14ac:dyDescent="0.2">
      <c r="A21" s="134" t="s">
        <v>120</v>
      </c>
      <c r="B21" s="134"/>
      <c r="C21" s="134"/>
      <c r="D21" s="134" t="s">
        <v>97</v>
      </c>
      <c r="E21" s="134"/>
      <c r="F21" s="134"/>
      <c r="G21" s="134"/>
      <c r="H21" s="134"/>
      <c r="I21" s="134" t="s">
        <v>122</v>
      </c>
      <c r="J21" s="134"/>
      <c r="K21" s="134"/>
      <c r="L21" s="134" t="s">
        <v>123</v>
      </c>
      <c r="M21" s="134"/>
      <c r="N21" s="131" t="s">
        <v>133</v>
      </c>
      <c r="O21" s="132"/>
      <c r="P21" s="132"/>
      <c r="Q21" s="133"/>
      <c r="R21" s="131" t="s">
        <v>134</v>
      </c>
      <c r="S21" s="132"/>
      <c r="T21" s="132"/>
      <c r="U21" s="133"/>
      <c r="V21" s="42" t="s">
        <v>82</v>
      </c>
      <c r="W21" s="42" t="s">
        <v>118</v>
      </c>
      <c r="X21" s="103" t="s">
        <v>125</v>
      </c>
    </row>
    <row r="22" spans="1:24" ht="3" customHeight="1" x14ac:dyDescent="0.25">
      <c r="A22" s="19"/>
      <c r="B22" s="19"/>
      <c r="C22" s="19"/>
      <c r="D22" s="19"/>
      <c r="E22" s="19"/>
      <c r="F22" s="19"/>
      <c r="G22" s="19"/>
      <c r="H22" s="19"/>
      <c r="I22" s="19"/>
      <c r="J22" s="19"/>
      <c r="K22" s="19"/>
      <c r="L22" s="19"/>
      <c r="M22" s="19"/>
      <c r="N22" s="19"/>
      <c r="O22" s="19"/>
      <c r="P22" s="19"/>
      <c r="Q22" s="19"/>
      <c r="R22" s="19"/>
      <c r="S22" s="19"/>
      <c r="T22" s="19"/>
      <c r="U22" s="19"/>
      <c r="V22" s="19"/>
      <c r="W22" s="19"/>
      <c r="X22" s="102"/>
    </row>
    <row r="23" spans="1:24" s="43" customFormat="1" ht="45" x14ac:dyDescent="0.2">
      <c r="A23" s="86" t="s">
        <v>101</v>
      </c>
      <c r="B23" s="87" t="s">
        <v>124</v>
      </c>
      <c r="C23" s="87" t="s">
        <v>119</v>
      </c>
      <c r="D23" s="87" t="s">
        <v>5</v>
      </c>
      <c r="E23" s="87" t="s">
        <v>6</v>
      </c>
      <c r="F23" s="87" t="s">
        <v>9</v>
      </c>
      <c r="G23" s="87" t="s">
        <v>149</v>
      </c>
      <c r="H23" s="87" t="s">
        <v>150</v>
      </c>
      <c r="I23" s="87" t="s">
        <v>160</v>
      </c>
      <c r="J23" s="87" t="s">
        <v>94</v>
      </c>
      <c r="K23" s="87" t="s">
        <v>1</v>
      </c>
      <c r="L23" s="87" t="s">
        <v>123</v>
      </c>
      <c r="M23" s="87" t="s">
        <v>110</v>
      </c>
      <c r="N23" s="87" t="s">
        <v>92</v>
      </c>
      <c r="O23" s="87" t="s">
        <v>88</v>
      </c>
      <c r="P23" s="87" t="s">
        <v>99</v>
      </c>
      <c r="Q23" s="87" t="s">
        <v>127</v>
      </c>
      <c r="R23" s="87" t="s">
        <v>93</v>
      </c>
      <c r="S23" s="87" t="s">
        <v>89</v>
      </c>
      <c r="T23" s="87" t="s">
        <v>100</v>
      </c>
      <c r="U23" s="87" t="s">
        <v>128</v>
      </c>
      <c r="V23" s="87" t="s">
        <v>82</v>
      </c>
      <c r="W23" s="88" t="s">
        <v>107</v>
      </c>
      <c r="X23" s="87" t="s">
        <v>125</v>
      </c>
    </row>
    <row r="24" spans="1:24" x14ac:dyDescent="0.2">
      <c r="A24" s="33"/>
      <c r="B24" s="5"/>
      <c r="C24" s="5"/>
      <c r="D24" s="6"/>
      <c r="E24" s="6"/>
      <c r="F24" s="6"/>
      <c r="G24" s="6"/>
      <c r="H24" s="6"/>
      <c r="I24" s="9">
        <f t="shared" ref="I24:I33" si="0">D24+E24+F24</f>
        <v>0</v>
      </c>
      <c r="J24" s="5"/>
      <c r="K24" s="7"/>
      <c r="L24" s="5" t="s">
        <v>15</v>
      </c>
      <c r="M24" s="5"/>
      <c r="N24" s="13"/>
      <c r="O24" s="5"/>
      <c r="P24" s="5"/>
      <c r="Q24" s="5"/>
      <c r="R24" s="13"/>
      <c r="S24" s="5"/>
      <c r="T24" s="5"/>
      <c r="U24" s="5"/>
      <c r="V24" s="8"/>
      <c r="W24" s="34">
        <f t="shared" ref="W24:W33" si="1">C24*I24/1000*K24/1000</f>
        <v>0</v>
      </c>
      <c r="X24" s="104"/>
    </row>
    <row r="25" spans="1:24" x14ac:dyDescent="0.2">
      <c r="A25" s="33"/>
      <c r="B25" s="5"/>
      <c r="C25" s="5"/>
      <c r="D25" s="6"/>
      <c r="E25" s="6"/>
      <c r="F25" s="6"/>
      <c r="G25" s="6"/>
      <c r="H25" s="6"/>
      <c r="I25" s="9">
        <f t="shared" si="0"/>
        <v>0</v>
      </c>
      <c r="J25" s="5"/>
      <c r="K25" s="7"/>
      <c r="L25" s="5" t="s">
        <v>15</v>
      </c>
      <c r="M25" s="5"/>
      <c r="N25" s="14"/>
      <c r="O25" s="5"/>
      <c r="P25" s="5"/>
      <c r="Q25" s="5"/>
      <c r="R25" s="14"/>
      <c r="S25" s="5"/>
      <c r="T25" s="5"/>
      <c r="U25" s="5"/>
      <c r="V25" s="8"/>
      <c r="W25" s="34">
        <f t="shared" si="1"/>
        <v>0</v>
      </c>
      <c r="X25" s="104"/>
    </row>
    <row r="26" spans="1:24" x14ac:dyDescent="0.2">
      <c r="A26" s="33"/>
      <c r="B26" s="5"/>
      <c r="C26" s="5"/>
      <c r="D26" s="6"/>
      <c r="E26" s="6"/>
      <c r="F26" s="6"/>
      <c r="G26" s="6"/>
      <c r="H26" s="6"/>
      <c r="I26" s="9">
        <f t="shared" si="0"/>
        <v>0</v>
      </c>
      <c r="J26" s="5"/>
      <c r="K26" s="7"/>
      <c r="L26" s="5" t="s">
        <v>15</v>
      </c>
      <c r="M26" s="5"/>
      <c r="N26" s="14"/>
      <c r="O26" s="5"/>
      <c r="P26" s="5"/>
      <c r="Q26" s="5"/>
      <c r="R26" s="14"/>
      <c r="S26" s="5"/>
      <c r="T26" s="5"/>
      <c r="U26" s="5"/>
      <c r="V26" s="8"/>
      <c r="W26" s="34">
        <f t="shared" si="1"/>
        <v>0</v>
      </c>
      <c r="X26" s="104"/>
    </row>
    <row r="27" spans="1:24" x14ac:dyDescent="0.2">
      <c r="A27" s="33"/>
      <c r="B27" s="5"/>
      <c r="C27" s="5"/>
      <c r="D27" s="6"/>
      <c r="E27" s="6"/>
      <c r="F27" s="6"/>
      <c r="G27" s="6"/>
      <c r="H27" s="6"/>
      <c r="I27" s="9">
        <f t="shared" si="0"/>
        <v>0</v>
      </c>
      <c r="J27" s="5"/>
      <c r="K27" s="7"/>
      <c r="L27" s="5" t="s">
        <v>15</v>
      </c>
      <c r="M27" s="5"/>
      <c r="N27" s="14"/>
      <c r="O27" s="5"/>
      <c r="P27" s="5"/>
      <c r="Q27" s="5"/>
      <c r="R27" s="14"/>
      <c r="S27" s="5"/>
      <c r="T27" s="5"/>
      <c r="U27" s="5"/>
      <c r="V27" s="8"/>
      <c r="W27" s="34">
        <f t="shared" si="1"/>
        <v>0</v>
      </c>
      <c r="X27" s="104"/>
    </row>
    <row r="28" spans="1:24" x14ac:dyDescent="0.2">
      <c r="A28" s="33"/>
      <c r="B28" s="5"/>
      <c r="C28" s="5"/>
      <c r="D28" s="6"/>
      <c r="E28" s="6"/>
      <c r="F28" s="6"/>
      <c r="G28" s="6"/>
      <c r="H28" s="6"/>
      <c r="I28" s="9">
        <f t="shared" si="0"/>
        <v>0</v>
      </c>
      <c r="J28" s="5"/>
      <c r="K28" s="7"/>
      <c r="L28" s="5" t="s">
        <v>15</v>
      </c>
      <c r="M28" s="5"/>
      <c r="N28" s="14"/>
      <c r="O28" s="5"/>
      <c r="P28" s="5"/>
      <c r="Q28" s="5"/>
      <c r="R28" s="14"/>
      <c r="S28" s="5"/>
      <c r="T28" s="5"/>
      <c r="U28" s="5"/>
      <c r="V28" s="8"/>
      <c r="W28" s="34">
        <f t="shared" si="1"/>
        <v>0</v>
      </c>
      <c r="X28" s="104"/>
    </row>
    <row r="29" spans="1:24" x14ac:dyDescent="0.2">
      <c r="A29" s="33"/>
      <c r="B29" s="5"/>
      <c r="C29" s="5"/>
      <c r="D29" s="6"/>
      <c r="E29" s="6"/>
      <c r="F29" s="6"/>
      <c r="G29" s="6"/>
      <c r="H29" s="6"/>
      <c r="I29" s="9">
        <f t="shared" si="0"/>
        <v>0</v>
      </c>
      <c r="J29" s="5"/>
      <c r="K29" s="7"/>
      <c r="L29" s="5" t="s">
        <v>15</v>
      </c>
      <c r="M29" s="5"/>
      <c r="N29" s="14"/>
      <c r="O29" s="5"/>
      <c r="P29" s="5"/>
      <c r="Q29" s="5"/>
      <c r="R29" s="14"/>
      <c r="S29" s="5"/>
      <c r="T29" s="5"/>
      <c r="U29" s="5"/>
      <c r="V29" s="8"/>
      <c r="W29" s="34">
        <f t="shared" si="1"/>
        <v>0</v>
      </c>
      <c r="X29" s="104"/>
    </row>
    <row r="30" spans="1:24" x14ac:dyDescent="0.2">
      <c r="A30" s="33"/>
      <c r="B30" s="5"/>
      <c r="C30" s="5"/>
      <c r="D30" s="6"/>
      <c r="E30" s="6"/>
      <c r="F30" s="6"/>
      <c r="G30" s="6"/>
      <c r="H30" s="6"/>
      <c r="I30" s="9">
        <f t="shared" si="0"/>
        <v>0</v>
      </c>
      <c r="J30" s="5"/>
      <c r="K30" s="7"/>
      <c r="L30" s="5" t="s">
        <v>15</v>
      </c>
      <c r="M30" s="5"/>
      <c r="N30" s="14"/>
      <c r="O30" s="5"/>
      <c r="P30" s="5"/>
      <c r="Q30" s="5"/>
      <c r="R30" s="14"/>
      <c r="S30" s="5"/>
      <c r="T30" s="5"/>
      <c r="U30" s="5"/>
      <c r="V30" s="8"/>
      <c r="W30" s="34">
        <f t="shared" si="1"/>
        <v>0</v>
      </c>
      <c r="X30" s="104"/>
    </row>
    <row r="31" spans="1:24" x14ac:dyDescent="0.2">
      <c r="A31" s="33"/>
      <c r="B31" s="5"/>
      <c r="C31" s="5"/>
      <c r="D31" s="6"/>
      <c r="E31" s="6"/>
      <c r="F31" s="6"/>
      <c r="G31" s="6"/>
      <c r="H31" s="6"/>
      <c r="I31" s="9">
        <f t="shared" si="0"/>
        <v>0</v>
      </c>
      <c r="J31" s="5"/>
      <c r="K31" s="7"/>
      <c r="L31" s="5" t="s">
        <v>15</v>
      </c>
      <c r="M31" s="5"/>
      <c r="N31" s="14"/>
      <c r="O31" s="5"/>
      <c r="P31" s="5"/>
      <c r="Q31" s="5"/>
      <c r="R31" s="14"/>
      <c r="S31" s="5"/>
      <c r="T31" s="5"/>
      <c r="U31" s="5"/>
      <c r="V31" s="8"/>
      <c r="W31" s="34">
        <f t="shared" si="1"/>
        <v>0</v>
      </c>
      <c r="X31" s="104"/>
    </row>
    <row r="32" spans="1:24" x14ac:dyDescent="0.2">
      <c r="A32" s="33"/>
      <c r="B32" s="5"/>
      <c r="C32" s="5"/>
      <c r="D32" s="6"/>
      <c r="E32" s="6"/>
      <c r="F32" s="6"/>
      <c r="G32" s="6"/>
      <c r="H32" s="6"/>
      <c r="I32" s="9">
        <f t="shared" si="0"/>
        <v>0</v>
      </c>
      <c r="J32" s="5"/>
      <c r="K32" s="7"/>
      <c r="L32" s="5" t="s">
        <v>15</v>
      </c>
      <c r="M32" s="5"/>
      <c r="N32" s="14"/>
      <c r="O32" s="5"/>
      <c r="P32" s="5"/>
      <c r="Q32" s="5"/>
      <c r="R32" s="14"/>
      <c r="S32" s="5"/>
      <c r="T32" s="5"/>
      <c r="U32" s="5"/>
      <c r="V32" s="8"/>
      <c r="W32" s="34">
        <f t="shared" si="1"/>
        <v>0</v>
      </c>
      <c r="X32" s="104"/>
    </row>
    <row r="33" spans="1:24" x14ac:dyDescent="0.2">
      <c r="A33" s="35" t="s">
        <v>79</v>
      </c>
      <c r="B33" s="36" t="s">
        <v>0</v>
      </c>
      <c r="C33" s="36">
        <v>0</v>
      </c>
      <c r="D33" s="37">
        <v>1000</v>
      </c>
      <c r="E33" s="37">
        <v>1000</v>
      </c>
      <c r="F33" s="37">
        <v>1000</v>
      </c>
      <c r="G33" s="37">
        <v>90</v>
      </c>
      <c r="H33" s="37">
        <v>90</v>
      </c>
      <c r="I33" s="50">
        <f t="shared" si="0"/>
        <v>3000</v>
      </c>
      <c r="J33" s="36">
        <v>150</v>
      </c>
      <c r="K33" s="38">
        <v>1000</v>
      </c>
      <c r="L33" s="36" t="s">
        <v>15</v>
      </c>
      <c r="M33" s="36" t="s">
        <v>2</v>
      </c>
      <c r="N33" s="39">
        <v>0.6</v>
      </c>
      <c r="O33" s="36" t="s">
        <v>16</v>
      </c>
      <c r="P33" s="36" t="s">
        <v>14</v>
      </c>
      <c r="Q33" s="36" t="s">
        <v>3</v>
      </c>
      <c r="R33" s="39">
        <v>0.5</v>
      </c>
      <c r="S33" s="36" t="s">
        <v>16</v>
      </c>
      <c r="T33" s="36" t="s">
        <v>14</v>
      </c>
      <c r="U33" s="36" t="s">
        <v>13</v>
      </c>
      <c r="V33" s="40" t="s">
        <v>85</v>
      </c>
      <c r="W33" s="41">
        <f t="shared" si="1"/>
        <v>0</v>
      </c>
      <c r="X33" s="40" t="s">
        <v>126</v>
      </c>
    </row>
    <row r="34" spans="1:24" x14ac:dyDescent="0.2">
      <c r="A34" s="52"/>
      <c r="B34" s="53"/>
      <c r="C34" s="53"/>
      <c r="D34" s="54"/>
      <c r="E34" s="54"/>
      <c r="F34" s="54"/>
      <c r="G34" s="54"/>
      <c r="H34" s="54"/>
      <c r="I34" s="55"/>
      <c r="J34" s="53"/>
      <c r="K34" s="53"/>
      <c r="L34" s="53"/>
      <c r="M34" s="53"/>
      <c r="N34" s="53"/>
      <c r="O34" s="53"/>
      <c r="P34" s="53"/>
      <c r="Q34" s="53"/>
      <c r="R34" s="53"/>
      <c r="S34" s="53"/>
      <c r="T34" s="53"/>
      <c r="U34" s="53"/>
      <c r="V34" s="57" t="s">
        <v>138</v>
      </c>
      <c r="W34" s="56">
        <f>SUBTOTAL(109,Table3[Totaal
Q×L×M '[m2']])</f>
        <v>0</v>
      </c>
      <c r="X34" s="53"/>
    </row>
    <row r="35" spans="1:24" x14ac:dyDescent="0.2">
      <c r="A35" s="63"/>
      <c r="C35" s="64"/>
      <c r="V35" s="65"/>
      <c r="W35" s="66"/>
    </row>
    <row r="38" spans="1:24" ht="15" x14ac:dyDescent="0.25">
      <c r="A38" s="59" t="s">
        <v>146</v>
      </c>
    </row>
    <row r="39" spans="1:24" ht="14.25" customHeight="1" x14ac:dyDescent="0.2"/>
    <row r="40" spans="1:24" ht="14.25" customHeight="1" x14ac:dyDescent="0.25">
      <c r="A40" s="58" t="s">
        <v>96</v>
      </c>
      <c r="W40" s="68"/>
    </row>
    <row r="41" spans="1:24" ht="14.25" customHeight="1" x14ac:dyDescent="0.25">
      <c r="W41" s="68"/>
    </row>
    <row r="42" spans="1:24" ht="14.25" customHeight="1" x14ac:dyDescent="0.25">
      <c r="A42" s="58" t="s">
        <v>141</v>
      </c>
      <c r="W42" s="68"/>
    </row>
    <row r="43" spans="1:24" ht="14.25" customHeight="1" x14ac:dyDescent="0.25">
      <c r="A43" s="58" t="s">
        <v>81</v>
      </c>
      <c r="W43" s="68"/>
    </row>
    <row r="44" spans="1:24" ht="14.25" customHeight="1" x14ac:dyDescent="0.25">
      <c r="W44" s="68"/>
    </row>
    <row r="45" spans="1:24" ht="14.25" customHeight="1" x14ac:dyDescent="0.25">
      <c r="B45" s="61" t="s">
        <v>144</v>
      </c>
      <c r="C45" s="58" t="s">
        <v>98</v>
      </c>
      <c r="W45" s="68"/>
    </row>
    <row r="46" spans="1:24" ht="14.25" customHeight="1" x14ac:dyDescent="0.25">
      <c r="B46" s="8" t="s">
        <v>145</v>
      </c>
      <c r="C46" s="69" t="s">
        <v>109</v>
      </c>
      <c r="D46" s="69"/>
      <c r="E46" s="69"/>
      <c r="W46" s="68"/>
    </row>
    <row r="47" spans="1:24" ht="14.25" customHeight="1" x14ac:dyDescent="0.25">
      <c r="B47" s="70" t="s">
        <v>145</v>
      </c>
      <c r="C47" s="71" t="s">
        <v>87</v>
      </c>
      <c r="D47" s="71"/>
      <c r="E47" s="71"/>
      <c r="W47" s="68"/>
    </row>
    <row r="48" spans="1:24" ht="14.25" customHeight="1" x14ac:dyDescent="0.25">
      <c r="B48" s="72" t="s">
        <v>145</v>
      </c>
      <c r="C48" s="73" t="s">
        <v>108</v>
      </c>
      <c r="D48" s="73"/>
      <c r="E48" s="73"/>
      <c r="W48" s="68"/>
    </row>
    <row r="49" spans="1:23" ht="14.25" customHeight="1" x14ac:dyDescent="0.25">
      <c r="B49" s="74" t="s">
        <v>90</v>
      </c>
      <c r="C49" s="75" t="s">
        <v>84</v>
      </c>
      <c r="D49" s="75"/>
      <c r="E49" s="75"/>
      <c r="W49" s="68"/>
    </row>
    <row r="50" spans="1:23" ht="15" x14ac:dyDescent="0.25">
      <c r="W50" s="68"/>
    </row>
    <row r="51" spans="1:23" ht="15" x14ac:dyDescent="0.25">
      <c r="A51" s="59" t="s">
        <v>131</v>
      </c>
      <c r="W51" s="68"/>
    </row>
    <row r="53" spans="1:23" ht="15" x14ac:dyDescent="0.25">
      <c r="A53"/>
      <c r="B53" s="76" t="s">
        <v>223</v>
      </c>
      <c r="W53" s="68"/>
    </row>
    <row r="54" spans="1:23" ht="15" x14ac:dyDescent="0.25">
      <c r="A54"/>
      <c r="B54" s="76" t="s">
        <v>224</v>
      </c>
      <c r="W54" s="68"/>
    </row>
    <row r="55" spans="1:23" x14ac:dyDescent="0.2">
      <c r="A55"/>
      <c r="B55" s="76" t="s">
        <v>225</v>
      </c>
    </row>
    <row r="56" spans="1:23" x14ac:dyDescent="0.2">
      <c r="A56"/>
    </row>
    <row r="57" spans="1:23" x14ac:dyDescent="0.2">
      <c r="A57"/>
      <c r="B57" s="76" t="s">
        <v>226</v>
      </c>
    </row>
    <row r="58" spans="1:23" x14ac:dyDescent="0.2">
      <c r="A58"/>
      <c r="B58" s="76" t="s">
        <v>227</v>
      </c>
    </row>
    <row r="59" spans="1:23" x14ac:dyDescent="0.2">
      <c r="B59" s="76"/>
    </row>
    <row r="60" spans="1:23" ht="15" x14ac:dyDescent="0.25">
      <c r="A60" s="77" t="s">
        <v>161</v>
      </c>
      <c r="B60" s="78"/>
      <c r="C60" s="78"/>
      <c r="D60" s="78"/>
      <c r="E60" s="78"/>
    </row>
    <row r="61" spans="1:23" x14ac:dyDescent="0.2">
      <c r="A61" s="78"/>
      <c r="B61" s="78"/>
      <c r="C61" s="78"/>
      <c r="D61" s="78"/>
      <c r="E61" s="78"/>
    </row>
    <row r="62" spans="1:23" x14ac:dyDescent="0.2">
      <c r="A62" s="78" t="s">
        <v>104</v>
      </c>
      <c r="C62" s="78"/>
      <c r="D62" s="78"/>
      <c r="E62" s="78"/>
      <c r="F62" s="78"/>
    </row>
    <row r="64" spans="1:23" x14ac:dyDescent="0.2">
      <c r="B64" s="79" t="s">
        <v>4</v>
      </c>
      <c r="C64" s="79" t="s">
        <v>5</v>
      </c>
      <c r="D64" s="79" t="s">
        <v>6</v>
      </c>
      <c r="E64" s="79" t="s">
        <v>9</v>
      </c>
      <c r="F64" s="79" t="s">
        <v>12</v>
      </c>
    </row>
    <row r="65" spans="2:6" x14ac:dyDescent="0.2">
      <c r="B65" s="80">
        <v>120</v>
      </c>
      <c r="C65" s="80">
        <v>800</v>
      </c>
      <c r="D65" s="80">
        <v>800</v>
      </c>
      <c r="E65" s="80">
        <v>800</v>
      </c>
      <c r="F65" s="9">
        <f>C65+D65+E65</f>
        <v>2400</v>
      </c>
    </row>
    <row r="66" spans="2:6" x14ac:dyDescent="0.2">
      <c r="B66" s="81" t="s">
        <v>7</v>
      </c>
      <c r="C66" s="81">
        <f>$B$65+150</f>
        <v>270</v>
      </c>
      <c r="D66" s="81">
        <f>2*($B$65+150)</f>
        <v>540</v>
      </c>
      <c r="E66" s="81">
        <f>$B$65+150</f>
        <v>270</v>
      </c>
      <c r="F66" s="81">
        <f t="shared" ref="F66:F67" si="2">C66+D66+E66</f>
        <v>1080</v>
      </c>
    </row>
    <row r="67" spans="2:6" x14ac:dyDescent="0.2">
      <c r="B67" s="83" t="s">
        <v>8</v>
      </c>
      <c r="C67" s="83">
        <v>1000</v>
      </c>
      <c r="D67" s="83">
        <v>1000</v>
      </c>
      <c r="E67" s="83">
        <v>1000</v>
      </c>
      <c r="F67" s="83">
        <f t="shared" si="2"/>
        <v>3000</v>
      </c>
    </row>
  </sheetData>
  <sheetProtection sheet="1" insertRows="0" deleteRows="0"/>
  <dataConsolidate/>
  <mergeCells count="7">
    <mergeCell ref="P15:R18"/>
    <mergeCell ref="R21:U21"/>
    <mergeCell ref="A21:C21"/>
    <mergeCell ref="I21:K21"/>
    <mergeCell ref="L21:M21"/>
    <mergeCell ref="N21:Q21"/>
    <mergeCell ref="D21:H21"/>
  </mergeCells>
  <conditionalFormatting sqref="A24:V33">
    <cfRule type="expression" dxfId="167" priority="2">
      <formula>OR(A24="")</formula>
    </cfRule>
  </conditionalFormatting>
  <conditionalFormatting sqref="B65">
    <cfRule type="expression" dxfId="166" priority="49">
      <formula>NOT(OR(B65=50,B65=60,B65=80,B65=100,B65=120,B65=133,B65=150,B65=172,B65=200,B65=220,B65=240,B65=250))</formula>
    </cfRule>
  </conditionalFormatting>
  <conditionalFormatting sqref="C24:C33">
    <cfRule type="cellIs" dxfId="165" priority="59" operator="lessThan">
      <formula>0</formula>
    </cfRule>
  </conditionalFormatting>
  <conditionalFormatting sqref="C65">
    <cfRule type="expression" dxfId="164" priority="48">
      <formula>NOT(AND(C65&gt;=B65+150,C65&lt;=1000))</formula>
    </cfRule>
  </conditionalFormatting>
  <conditionalFormatting sqref="D24:D33">
    <cfRule type="expression" dxfId="163" priority="52">
      <formula>NOT(AND(D24&gt;=J24+150,D24&lt;=1000))</formula>
    </cfRule>
  </conditionalFormatting>
  <conditionalFormatting sqref="D65">
    <cfRule type="expression" dxfId="162" priority="47">
      <formula>NOT(AND(D65&gt;=2*(B65+150),D65&lt;=1000))</formula>
    </cfRule>
  </conditionalFormatting>
  <conditionalFormatting sqref="E24:E33">
    <cfRule type="expression" dxfId="161" priority="51">
      <formula>NOT(AND(E24&gt;=2*(J24+150),E24&lt;=1000))</formula>
    </cfRule>
  </conditionalFormatting>
  <conditionalFormatting sqref="E65">
    <cfRule type="expression" dxfId="160" priority="46">
      <formula>NOT(AND(E65&gt;=B65+150,E65&lt;=1000))</formula>
    </cfRule>
  </conditionalFormatting>
  <conditionalFormatting sqref="F24:F33">
    <cfRule type="expression" dxfId="159" priority="50">
      <formula>NOT(AND(F24&gt;=J24+150,F24&lt;=1000))</formula>
    </cfRule>
  </conditionalFormatting>
  <conditionalFormatting sqref="F65">
    <cfRule type="expression" dxfId="158" priority="44">
      <formula>NOT(AND(F65&gt;=4*(B65+150),F65&lt;=3*1000))</formula>
    </cfRule>
  </conditionalFormatting>
  <conditionalFormatting sqref="G24:H33">
    <cfRule type="cellIs" dxfId="157" priority="42" operator="notBetween">
      <formula>90</formula>
      <formula>175</formula>
    </cfRule>
  </conditionalFormatting>
  <conditionalFormatting sqref="I24:I33">
    <cfRule type="expression" dxfId="156" priority="57">
      <formula>NOT(OR(AND(I24&gt;=4*(J24+150),I24&lt;=3*1000,D24&gt;0,E24&gt;0,F24&gt;0),I24=0))</formula>
    </cfRule>
  </conditionalFormatting>
  <conditionalFormatting sqref="J24:J33">
    <cfRule type="expression" dxfId="155" priority="8">
      <formula>AND(OR(D24&gt;0,E24&gt;0,F24&gt;0),J24=0)</formula>
    </cfRule>
    <cfRule type="expression" dxfId="154" priority="35">
      <formula>OR(AND(M24="Power T",OR(J24=220)))</formula>
    </cfRule>
    <cfRule type="expression" dxfId="153" priority="36">
      <formula>OR(AND(M24="Power T",OR(J24=50)),AND(M24="Power S",OR(J24=220,J24=250)),AND(M24="Perform R",OR(J24=50,J24=220,J24=250)),AND(M24="Perform C",OR(J24=220,J24=250)))</formula>
    </cfRule>
    <cfRule type="expression" dxfId="152" priority="37">
      <formula>NOT(OR(J24=50,J24=60,J24=80,J24=100,J24=120,J24=133,J24=150,J24=172,J24=200,J24=220,J24=240,J24=250))</formula>
    </cfRule>
  </conditionalFormatting>
  <conditionalFormatting sqref="K24:K33">
    <cfRule type="cellIs" dxfId="151" priority="56" operator="notBetween">
      <formula>600</formula>
      <formula>1100</formula>
    </cfRule>
  </conditionalFormatting>
  <conditionalFormatting sqref="L24:L33">
    <cfRule type="expression" dxfId="150" priority="7">
      <formula>NOT(OR(L24="FTV HL",L24=""))</formula>
    </cfRule>
  </conditionalFormatting>
  <conditionalFormatting sqref="M24:M33">
    <cfRule type="expression" dxfId="149" priority="31">
      <formula>OR(AND(M24="Power T",OR(J24=220)))</formula>
    </cfRule>
    <cfRule type="expression" dxfId="148" priority="32">
      <formula>OR(AND(M24="Power T",OR(J24=50)),AND(M24="Power S",OR(J24=220,J24=250)),AND(M24="Perform R",OR(J24=50,J24=220,J24=250)),AND(M24="Perform C",OR(J24=220,J24=250)))</formula>
    </cfRule>
    <cfRule type="expression" dxfId="147" priority="33">
      <formula>NOT(OR(M24="Power T",M24="Power S",M24="Perform R",M24="Perform C"))</formula>
    </cfRule>
  </conditionalFormatting>
  <conditionalFormatting sqref="N24:N33">
    <cfRule type="expression" dxfId="146" priority="3">
      <formula>AND(Q24="G",NOT(OR(N24=0.7,N24=0.75,N24=0.8)))</formula>
    </cfRule>
    <cfRule type="expression" dxfId="145" priority="30">
      <formula>OR(AND(O24="HPS 200",NOT(N24=0.55)),AND(NOT(O24="HPS 200"),N24=0.55))</formula>
    </cfRule>
  </conditionalFormatting>
  <conditionalFormatting sqref="O24:O33">
    <cfRule type="expression" dxfId="143" priority="5">
      <formula>OR(AND(O24="HPS 200",NOT(N24=0.55)),AND(NOT(O24="HPS 200"),N24=0.55))</formula>
    </cfRule>
    <cfRule type="expression" dxfId="142" priority="41">
      <formula>NOT(OR(O24="SP 25",O24="SP 25",O24="PVDF 25",O24="PVDF 35",O24="PUR 50",O24="PVCF 150",O24="HPS 200",O24="PRISMA",O24="PRISMA ELEMENTS",O24="Inox 304",O24="Inox 316L",O24="Inox 316"))</formula>
    </cfRule>
  </conditionalFormatting>
  <conditionalFormatting sqref="Q24:Q33">
    <cfRule type="expression" dxfId="141" priority="4">
      <formula>AND(Q24="G",NOT(OR(N24=0.7,N24=0.75,N24=0.8)))</formula>
    </cfRule>
    <cfRule type="expression" dxfId="140" priority="54">
      <formula>NOT(OR(Q24="S",Q24="V",Q24="V2",Q24="G",Q24="M",Q24="M3",Q24="M8"))</formula>
    </cfRule>
  </conditionalFormatting>
  <conditionalFormatting sqref="S24:S33">
    <cfRule type="expression" dxfId="138" priority="39">
      <formula>NOT(OR(S24="SP 25",S24="SP 25",S24="PVDF 25",S24="PVDF 35",S24="PUR 50",S24="PVCF 150",S24="HPS 200",S24="PRISMA",S24="PRISMA ELEMENTS",S24="Inox 304",S24="Inox 316L",S24="Inox 316"))</formula>
    </cfRule>
  </conditionalFormatting>
  <conditionalFormatting sqref="U24:U33">
    <cfRule type="expression" dxfId="137" priority="53">
      <formula>NOT(OR(U24="S",U24="V",U24="V2",U24="G",U24="M2"))</formula>
    </cfRule>
  </conditionalFormatting>
  <conditionalFormatting sqref="X33">
    <cfRule type="expression" dxfId="136" priority="1">
      <formula>OR(X33="")</formula>
    </cfRule>
  </conditionalFormatting>
  <dataValidations count="14">
    <dataValidation type="list" allowBlank="1" sqref="B65 J24:J33" xr:uid="{325C31B4-FA32-4409-8DF5-5B4AF8409B34}">
      <formula1>"50,60,80,100,120,133,150,172,200,220,240,250"</formula1>
    </dataValidation>
    <dataValidation type="whole" errorStyle="information" allowBlank="1" errorTitle="Wrong module" error="Insert module M [mm] (whole number):_x000a_600 mm to 1200 mm_x000a_1000 mm standard module_x000a_1200 mm standard module" sqref="K24:K33" xr:uid="{7BB6E345-223B-4216-94BD-A04E01CD748D}">
      <formula1>600</formula1>
      <formula2>1100</formula2>
    </dataValidation>
    <dataValidation type="list" allowBlank="1" sqref="M24:M33" xr:uid="{AA5847E0-3B9E-4DF1-A08B-9289909B142A}">
      <formula1>"Power T,Power S,Perform R,Perform C"</formula1>
    </dataValidation>
    <dataValidation type="list" allowBlank="1" sqref="Q24:Q33" xr:uid="{B511BC06-EF80-475C-9A8F-A68BA3B855D2}">
      <formula1>"S,V,V2,G,M,M3,M8"</formula1>
    </dataValidation>
    <dataValidation type="list" allowBlank="1" sqref="U24:U33" xr:uid="{83A90D3F-31B0-4515-8A3C-FA7C6E276FCA}">
      <formula1>"S,V,V2,G,M2"</formula1>
    </dataValidation>
    <dataValidation type="custom" allowBlank="1" sqref="I24:I33" xr:uid="{52F96074-21AE-4074-A94A-D0ED257F9C73}">
      <formula1>AND(I24&gt;=4*(J24+150),I24&lt;=3*1000)</formula1>
    </dataValidation>
    <dataValidation type="whole" operator="greaterThanOrEqual" allowBlank="1" sqref="C24:C33" xr:uid="{A449FCEE-11EA-4571-8567-4760C65BC5F0}">
      <formula1>0</formula1>
    </dataValidation>
    <dataValidation type="whole" errorStyle="information" allowBlank="1" errorTitle="wrong" sqref="G24:H33" xr:uid="{6EF01C22-D94C-460E-95EB-63B4EB877B76}">
      <formula1>90</formula1>
      <formula2>175</formula2>
    </dataValidation>
    <dataValidation type="list" allowBlank="1" sqref="O24:O33 S24:S33" xr:uid="{584E8E90-A46F-40BA-8B86-F83861DA33E9}">
      <formula1>"SP 25,SP 25,PVDF 25,PVDF 35,PUR 50,PVCF 150,HPS 200,PRISMA,PRISMA ELEMENTS,Inox 304,Inox 316L,Inox 316"</formula1>
    </dataValidation>
    <dataValidation type="list" allowBlank="1" sqref="L24:L32" xr:uid="{D275840A-65FF-4A6F-A945-C001B8200C04}">
      <formula1>"FTV HL"</formula1>
    </dataValidation>
    <dataValidation type="custom" allowBlank="1" sqref="E24:E33" xr:uid="{443E2E33-FA7A-4A70-AD90-969BFFC796A0}">
      <formula1>AND(E24&gt;=2*(J24+150),E24&lt;=1000)</formula1>
    </dataValidation>
    <dataValidation type="custom" allowBlank="1" showInputMessage="1" showErrorMessage="1" sqref="F24:F33" xr:uid="{39467925-D97B-49FE-AD55-92FAFA5DCCFC}">
      <formula1>AND(F24&gt;=J24+150,F24&lt;=1000)</formula1>
    </dataValidation>
    <dataValidation type="custom" allowBlank="1" sqref="D24:D33" xr:uid="{3B32B2A1-4997-458E-AF2C-4515D6F9324F}">
      <formula1>AND(D24&gt;=J24+150,D24&lt;=1000)</formula1>
    </dataValidation>
    <dataValidation type="list" allowBlank="1" showInputMessage="1" showErrorMessage="1" sqref="X24:X33" xr:uid="{24FF8C7B-0E29-403E-87C1-F5523EBCFB36}">
      <formula1>"Priority A, Priority B, Priority C"</formula1>
    </dataValidation>
  </dataValidations>
  <hyperlinks>
    <hyperlink ref="B55" r:id="rId1" tooltip="Download" display="https://www.trimo-group.com/files/downloads/Trimoterm Fireproof Panels Brochure.pdf" xr:uid="{11746A82-B50F-4E93-BF13-F6EF6F3327E2}"/>
    <hyperlink ref="B57" r:id="rId2" display="pack" xr:uid="{8CB1CAC8-D2B0-4F54-9133-9FB7D46C2E79}"/>
    <hyperlink ref="B58" r:id="rId3" xr:uid="{153128D3-6E37-4016-A6FD-EF7300176E94}"/>
    <hyperlink ref="B54" r:id="rId4" xr:uid="{066BC1AE-8BBB-4A04-B7A3-0BE4B55947D0}"/>
    <hyperlink ref="B53" r:id="rId5" tooltip="Download" display="https://www.trimo-group.com/files/downloads/Trimoterm Technical Specification.pdf" xr:uid="{2CAC953D-A9F0-47AC-8673-F4CCB3BB9EBE}"/>
  </hyperlinks>
  <pageMargins left="0.39370078740157483" right="0.39370078740157483" top="0.39370078740157483" bottom="0.39370078740157483" header="0.31496062992125984" footer="0.31496062992125984"/>
  <pageSetup paperSize="9" scale="45" pageOrder="overThenDown" orientation="landscape" r:id="rId6"/>
  <ignoredErrors>
    <ignoredError sqref="A2:B2 A32:K32 A65:XFD65 A64 G64:XFD64 A35:XFD37 C33:K33 A44:XFD44 B43:XFD43 A22:XFD22 B21:C21 Y21:XFD21 Y23:XFD23 A50:XFD50 A49 D49:XFD49 W33 A48 A47 D47:XFD47 A16:O16 B14:XFD14 A41:XFD41 B40:XFD40 E21:H21 A46 A45 D45:XFD45 A19:XFD20 B17:O17 A63:XFD63 B62:XFD62 A59:XFD59 C58:XFD58 D48:XFD48 D46:XFD46 A10:XFD11 B8:XFD8 B7:XFD7 R33 A68:XFD1048576 A67 C67:XFD67 A66 C66:XFD66 J21:K21 M21 N33 Y33:XFD33 B6:XFD6 B5:XFD5 A52:XFD52 B51:XFD51 O21:Q21 S21:U21 A1:B1 D1:XFD1 B13:XFD13 B12:XFD12 A34:U34 W34:XFD34 B9:XFD9 C56:XFD56 C55:XFD55 C53:XFD53 B42:XFD42 C57:XFD57 A4:XFD4 A3:B3 D3 A39:XFD39 B38:XFD38 F3:XFD3 C54:XFD54 A24:K24 M24:XFD24 A25:K25 M25:XFD25 A26:K26 M26:XFD26 A27:K27 M27:XFD27 A28:K28 M28:XFD28 A29:K29 M29:XFD29 A30:K30 M30:XFD30 A31:K31 M31:XFD31 M32:XFD32 D2:XFD2 A61:XFD61 B60:XFD60 A15:O15 S15:XFD15 S16:XFD16 A18:O18 S18:XFD18 S17:XFD17" unlockedFormula="1"/>
  </ignoredErrors>
  <drawing r:id="rId7"/>
  <legacyDrawing r:id="rId8"/>
  <tableParts count="1">
    <tablePart r:id="rId9"/>
  </tableParts>
  <extLst>
    <ext xmlns:x14="http://schemas.microsoft.com/office/spreadsheetml/2009/9/main" uri="{78C0D931-6437-407d-A8EE-F0AAD7539E65}">
      <x14:conditionalFormattings>
        <x14:conditionalFormatting xmlns:xm="http://schemas.microsoft.com/office/excel/2006/main">
          <x14:cfRule type="expression" priority="40" id="{00000000-000E-0000-0300-000027000000}">
            <xm:f>COUNTIF(List_Values!$A$2:$A$11,N24)=0</xm:f>
            <x14:dxf>
              <fill>
                <patternFill patternType="solid">
                  <bgColor rgb="FFFFC7CE"/>
                </patternFill>
              </fill>
            </x14:dxf>
          </x14:cfRule>
          <xm:sqref>N24:N33</xm:sqref>
        </x14:conditionalFormatting>
        <x14:conditionalFormatting xmlns:xm="http://schemas.microsoft.com/office/excel/2006/main">
          <x14:cfRule type="expression" priority="38" id="{00000000-000E-0000-0300-000025000000}">
            <xm:f>COUNTIF(List_Values!$B$2:$B$11,R24)=0</xm:f>
            <x14:dxf>
              <fill>
                <patternFill patternType="solid">
                  <bgColor rgb="FFFFC7CE"/>
                </patternFill>
              </fill>
            </x14:dxf>
          </x14:cfRule>
          <xm:sqref>R24:R33</xm:sqref>
        </x14:conditionalFormatting>
      </x14:conditionalFormattings>
    </ext>
    <ext xmlns:x14="http://schemas.microsoft.com/office/spreadsheetml/2009/9/main" uri="{CCE6A557-97BC-4b89-ADB6-D9C93CAAB3DF}">
      <x14:dataValidations xmlns:xm="http://schemas.microsoft.com/office/excel/2006/main" count="2">
        <x14:dataValidation type="list" allowBlank="1" xr:uid="{536AB4F1-749F-4B0B-B935-9518FA7EC581}">
          <x14:formula1>
            <xm:f>List_Values!$A$2:$A$9</xm:f>
          </x14:formula1>
          <xm:sqref>N24:N33</xm:sqref>
        </x14:dataValidation>
        <x14:dataValidation type="list" allowBlank="1" xr:uid="{3BC13CFC-3470-4FB2-A333-49A8CE070A53}">
          <x14:formula1>
            <xm:f>List_Values!$B$2:$B$11</xm:f>
          </x14:formula1>
          <xm:sqref>R24:R33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ADDBC-8BEF-4436-ACC2-A567F6D37F93}">
  <sheetPr codeName="Sheet5"/>
  <dimension ref="A1:W72"/>
  <sheetViews>
    <sheetView showGridLines="0" zoomScaleNormal="100" zoomScaleSheetLayoutView="70" workbookViewId="0">
      <selection activeCell="E1" sqref="E1"/>
    </sheetView>
  </sheetViews>
  <sheetFormatPr defaultColWidth="9" defaultRowHeight="14.25" x14ac:dyDescent="0.2"/>
  <cols>
    <col min="1" max="1" width="17.625" style="58" customWidth="1"/>
    <col min="2" max="2" width="14.625" style="58" customWidth="1"/>
    <col min="3" max="10" width="10.625" style="58" customWidth="1"/>
    <col min="11" max="11" width="12" style="58" customWidth="1"/>
    <col min="12" max="12" width="11.375" style="58" customWidth="1"/>
    <col min="13" max="13" width="10.625" style="58" customWidth="1"/>
    <col min="14" max="15" width="12.625" style="58" customWidth="1"/>
    <col min="16" max="17" width="10.625" style="58" customWidth="1"/>
    <col min="18" max="19" width="12.625" style="58" customWidth="1"/>
    <col min="20" max="20" width="10.625" style="58" customWidth="1"/>
    <col min="21" max="21" width="24.625" style="58" customWidth="1"/>
    <col min="22" max="22" width="10.625" style="58" customWidth="1"/>
    <col min="23" max="16384" width="9" style="58"/>
  </cols>
  <sheetData>
    <row r="1" spans="1:18" s="43" customFormat="1" ht="15.75" x14ac:dyDescent="0.25">
      <c r="B1" s="44"/>
      <c r="C1" s="45" t="s">
        <v>136</v>
      </c>
    </row>
    <row r="2" spans="1:18" s="43" customFormat="1" ht="26.25" x14ac:dyDescent="0.4">
      <c r="C2" s="47" t="s">
        <v>162</v>
      </c>
    </row>
    <row r="3" spans="1:18" s="43" customFormat="1" ht="15.75" x14ac:dyDescent="0.25">
      <c r="C3" s="48" t="s">
        <v>142</v>
      </c>
      <c r="D3" s="49" t="str" cm="1">
        <f t="array" ref="D3">LOOKUP(2,1/(Updates!A:A&lt;&gt;""),Updates!A:A)</f>
        <v>1.4.1</v>
      </c>
      <c r="E3" s="30" t="s">
        <v>214</v>
      </c>
      <c r="M3" s="46"/>
    </row>
    <row r="4" spans="1:18" s="43" customFormat="1" x14ac:dyDescent="0.2"/>
    <row r="5" spans="1:18" ht="15" x14ac:dyDescent="0.25">
      <c r="A5" s="84" t="s">
        <v>129</v>
      </c>
      <c r="B5" s="31" t="str">
        <f>IF('FTV HL-paneel'!B5=0,"",'FTV HL-paneel'!B5)</f>
        <v/>
      </c>
      <c r="C5" s="32"/>
    </row>
    <row r="6" spans="1:18" ht="15" x14ac:dyDescent="0.25">
      <c r="A6" s="84" t="s">
        <v>130</v>
      </c>
      <c r="B6" s="31" t="str">
        <f>IF('FTV HL-paneel'!B6=0,"",'FTV HL-paneel'!B6)</f>
        <v/>
      </c>
      <c r="C6" s="32"/>
    </row>
    <row r="7" spans="1:18" ht="15" x14ac:dyDescent="0.25">
      <c r="A7" s="84" t="s">
        <v>112</v>
      </c>
      <c r="B7" s="31" t="str">
        <f>IF('FTV HL-paneel'!B7=0,"",'FTV HL-paneel'!B7)</f>
        <v/>
      </c>
      <c r="C7" s="32"/>
    </row>
    <row r="8" spans="1:18" ht="15" x14ac:dyDescent="0.25">
      <c r="A8" s="84" t="s">
        <v>111</v>
      </c>
      <c r="B8" s="31" t="str">
        <f>IF('FTV HL-paneel'!B8=0,"",'FTV HL-paneel'!B8)</f>
        <v/>
      </c>
      <c r="C8" s="32"/>
    </row>
    <row r="9" spans="1:18" ht="15" x14ac:dyDescent="0.25">
      <c r="A9" s="84" t="s">
        <v>139</v>
      </c>
      <c r="B9" s="31" t="str">
        <f>IF('FTV HL-paneel'!B9=0,"",'FTV HL-paneel'!B9)</f>
        <v/>
      </c>
      <c r="C9" s="32"/>
    </row>
    <row r="12" spans="1:18" ht="15" x14ac:dyDescent="0.25">
      <c r="A12" s="84" t="s">
        <v>137</v>
      </c>
      <c r="B12" s="31" t="str">
        <f>IF('FTV HL-paneel'!B12=0,"",'FTV HL-paneel'!B12)</f>
        <v/>
      </c>
      <c r="C12" s="85"/>
    </row>
    <row r="13" spans="1:18" ht="15" x14ac:dyDescent="0.25">
      <c r="A13" s="84" t="s">
        <v>140</v>
      </c>
      <c r="B13" s="31" t="str">
        <f>IF('FTV HL-paneel'!B13=0,"",'FTV HL-paneel'!B13)</f>
        <v/>
      </c>
      <c r="C13" s="85"/>
      <c r="M13" s="63"/>
      <c r="Q13" s="63"/>
    </row>
    <row r="14" spans="1:18" ht="15" x14ac:dyDescent="0.25">
      <c r="A14" s="84" t="s">
        <v>60</v>
      </c>
      <c r="B14" s="31" t="str">
        <f>IF('FTV HL-paneel'!B14=0,"",'FTV HL-paneel'!B14)</f>
        <v/>
      </c>
      <c r="C14" s="85"/>
    </row>
    <row r="15" spans="1:18" ht="14.25" customHeight="1" x14ac:dyDescent="0.2">
      <c r="P15" s="136" t="s">
        <v>206</v>
      </c>
      <c r="Q15" s="136"/>
      <c r="R15" s="136"/>
    </row>
    <row r="16" spans="1:18" ht="14.25" customHeight="1" x14ac:dyDescent="0.2">
      <c r="P16" s="136"/>
      <c r="Q16" s="136"/>
      <c r="R16" s="136"/>
    </row>
    <row r="17" spans="1:23" ht="15" x14ac:dyDescent="0.25">
      <c r="A17" s="84" t="s">
        <v>102</v>
      </c>
      <c r="B17" s="31" t="str">
        <f>IF('FTV HL-paneel'!B17=0,"",'FTV HL-paneel'!B17)</f>
        <v/>
      </c>
      <c r="C17" s="85"/>
      <c r="P17" s="136"/>
      <c r="Q17" s="136"/>
      <c r="R17" s="136"/>
    </row>
    <row r="18" spans="1:23" x14ac:dyDescent="0.2">
      <c r="P18" s="136"/>
      <c r="Q18" s="136"/>
      <c r="R18" s="136"/>
    </row>
    <row r="19" spans="1:23" x14ac:dyDescent="0.2">
      <c r="P19" s="114"/>
      <c r="Q19" s="114"/>
      <c r="R19" s="114"/>
    </row>
    <row r="21" spans="1:23" s="43" customFormat="1" ht="15.75" customHeight="1" x14ac:dyDescent="0.2">
      <c r="A21" s="134" t="s">
        <v>120</v>
      </c>
      <c r="B21" s="134"/>
      <c r="C21" s="134"/>
      <c r="D21" s="134" t="s">
        <v>97</v>
      </c>
      <c r="E21" s="134"/>
      <c r="F21" s="134"/>
      <c r="G21" s="134"/>
      <c r="H21" s="134" t="s">
        <v>122</v>
      </c>
      <c r="I21" s="134"/>
      <c r="J21" s="134"/>
      <c r="K21" s="134" t="s">
        <v>123</v>
      </c>
      <c r="L21" s="134"/>
      <c r="M21" s="131" t="s">
        <v>133</v>
      </c>
      <c r="N21" s="132"/>
      <c r="O21" s="132"/>
      <c r="P21" s="133"/>
      <c r="Q21" s="131" t="s">
        <v>134</v>
      </c>
      <c r="R21" s="132"/>
      <c r="S21" s="132"/>
      <c r="T21" s="133"/>
      <c r="U21" s="42" t="s">
        <v>82</v>
      </c>
      <c r="V21" s="42" t="s">
        <v>118</v>
      </c>
      <c r="W21" s="103" t="s">
        <v>125</v>
      </c>
    </row>
    <row r="22" spans="1:23" ht="3" customHeight="1" x14ac:dyDescent="0.25">
      <c r="A22" s="19"/>
      <c r="B22" s="19"/>
      <c r="C22" s="19"/>
      <c r="D22" s="19"/>
      <c r="E22" s="19"/>
      <c r="F22" s="19"/>
      <c r="G22" s="19"/>
      <c r="H22" s="19"/>
      <c r="I22" s="19"/>
      <c r="J22" s="19"/>
      <c r="K22" s="19"/>
      <c r="L22" s="19"/>
      <c r="M22" s="19"/>
      <c r="N22" s="19"/>
      <c r="O22" s="19"/>
      <c r="P22" s="19"/>
      <c r="Q22" s="19"/>
      <c r="R22" s="19"/>
      <c r="S22" s="19"/>
      <c r="T22" s="19"/>
      <c r="U22" s="19"/>
      <c r="V22" s="19"/>
      <c r="W22" s="102"/>
    </row>
    <row r="23" spans="1:23" s="43" customFormat="1" ht="45" x14ac:dyDescent="0.2">
      <c r="A23" s="86" t="s">
        <v>101</v>
      </c>
      <c r="B23" s="87" t="s">
        <v>124</v>
      </c>
      <c r="C23" s="87" t="s">
        <v>119</v>
      </c>
      <c r="D23" s="87" t="s">
        <v>5</v>
      </c>
      <c r="E23" s="87" t="s">
        <v>6</v>
      </c>
      <c r="F23" s="87" t="s">
        <v>115</v>
      </c>
      <c r="G23" s="87" t="s">
        <v>148</v>
      </c>
      <c r="H23" s="87" t="s">
        <v>114</v>
      </c>
      <c r="I23" s="87" t="s">
        <v>94</v>
      </c>
      <c r="J23" s="87" t="s">
        <v>1</v>
      </c>
      <c r="K23" s="87" t="s">
        <v>123</v>
      </c>
      <c r="L23" s="87" t="s">
        <v>110</v>
      </c>
      <c r="M23" s="87" t="s">
        <v>92</v>
      </c>
      <c r="N23" s="87" t="s">
        <v>88</v>
      </c>
      <c r="O23" s="87" t="s">
        <v>99</v>
      </c>
      <c r="P23" s="87" t="s">
        <v>127</v>
      </c>
      <c r="Q23" s="87" t="s">
        <v>93</v>
      </c>
      <c r="R23" s="87" t="s">
        <v>89</v>
      </c>
      <c r="S23" s="87" t="s">
        <v>100</v>
      </c>
      <c r="T23" s="87" t="s">
        <v>128</v>
      </c>
      <c r="U23" s="87" t="s">
        <v>82</v>
      </c>
      <c r="V23" s="88" t="s">
        <v>107</v>
      </c>
      <c r="W23" s="87" t="s">
        <v>125</v>
      </c>
    </row>
    <row r="24" spans="1:23" x14ac:dyDescent="0.2">
      <c r="A24" s="33"/>
      <c r="B24" s="5"/>
      <c r="C24" s="5"/>
      <c r="D24" s="6"/>
      <c r="E24" s="6"/>
      <c r="F24" s="9">
        <f>D24+E24</f>
        <v>0</v>
      </c>
      <c r="G24" s="6"/>
      <c r="H24" s="6"/>
      <c r="I24" s="5"/>
      <c r="J24" s="7"/>
      <c r="K24" s="5" t="s">
        <v>15</v>
      </c>
      <c r="L24" s="5"/>
      <c r="M24" s="13"/>
      <c r="N24" s="5"/>
      <c r="O24" s="5"/>
      <c r="P24" s="5"/>
      <c r="Q24" s="13"/>
      <c r="R24" s="5"/>
      <c r="S24" s="5"/>
      <c r="T24" s="5"/>
      <c r="U24" s="8"/>
      <c r="V24" s="34">
        <f t="shared" ref="V24:V33" si="0">C24*H24/1000*J24/1000</f>
        <v>0</v>
      </c>
      <c r="W24" s="104"/>
    </row>
    <row r="25" spans="1:23" x14ac:dyDescent="0.2">
      <c r="A25" s="33"/>
      <c r="B25" s="5"/>
      <c r="C25" s="5"/>
      <c r="D25" s="6"/>
      <c r="E25" s="6"/>
      <c r="F25" s="9">
        <f t="shared" ref="F25:F27" si="1">D25+E25</f>
        <v>0</v>
      </c>
      <c r="G25" s="6"/>
      <c r="H25" s="6"/>
      <c r="I25" s="5"/>
      <c r="J25" s="7"/>
      <c r="K25" s="5" t="s">
        <v>15</v>
      </c>
      <c r="L25" s="5"/>
      <c r="M25" s="14"/>
      <c r="N25" s="5"/>
      <c r="O25" s="5"/>
      <c r="P25" s="5"/>
      <c r="Q25" s="14"/>
      <c r="R25" s="5"/>
      <c r="S25" s="5"/>
      <c r="T25" s="5"/>
      <c r="U25" s="8"/>
      <c r="V25" s="34">
        <f t="shared" si="0"/>
        <v>0</v>
      </c>
      <c r="W25" s="104"/>
    </row>
    <row r="26" spans="1:23" x14ac:dyDescent="0.2">
      <c r="A26" s="33"/>
      <c r="B26" s="5"/>
      <c r="C26" s="5"/>
      <c r="D26" s="6"/>
      <c r="E26" s="6"/>
      <c r="F26" s="9">
        <f t="shared" si="1"/>
        <v>0</v>
      </c>
      <c r="G26" s="6"/>
      <c r="H26" s="6"/>
      <c r="I26" s="5"/>
      <c r="J26" s="7"/>
      <c r="K26" s="5" t="s">
        <v>15</v>
      </c>
      <c r="L26" s="5"/>
      <c r="M26" s="14"/>
      <c r="N26" s="5"/>
      <c r="O26" s="5"/>
      <c r="P26" s="5"/>
      <c r="Q26" s="14"/>
      <c r="R26" s="5"/>
      <c r="S26" s="5"/>
      <c r="T26" s="5"/>
      <c r="U26" s="8"/>
      <c r="V26" s="34">
        <f t="shared" si="0"/>
        <v>0</v>
      </c>
      <c r="W26" s="104"/>
    </row>
    <row r="27" spans="1:23" x14ac:dyDescent="0.2">
      <c r="A27" s="33"/>
      <c r="B27" s="5"/>
      <c r="C27" s="5"/>
      <c r="D27" s="6"/>
      <c r="E27" s="6"/>
      <c r="F27" s="9">
        <f t="shared" si="1"/>
        <v>0</v>
      </c>
      <c r="G27" s="6"/>
      <c r="H27" s="6"/>
      <c r="I27" s="5"/>
      <c r="J27" s="7"/>
      <c r="K27" s="5" t="s">
        <v>15</v>
      </c>
      <c r="L27" s="5"/>
      <c r="M27" s="14"/>
      <c r="N27" s="5"/>
      <c r="O27" s="5"/>
      <c r="P27" s="5"/>
      <c r="Q27" s="14"/>
      <c r="R27" s="5"/>
      <c r="S27" s="5"/>
      <c r="T27" s="5"/>
      <c r="U27" s="8"/>
      <c r="V27" s="34">
        <f t="shared" si="0"/>
        <v>0</v>
      </c>
      <c r="W27" s="104"/>
    </row>
    <row r="28" spans="1:23" x14ac:dyDescent="0.2">
      <c r="A28" s="33"/>
      <c r="B28" s="5"/>
      <c r="C28" s="5"/>
      <c r="D28" s="6"/>
      <c r="E28" s="6"/>
      <c r="F28" s="9">
        <f t="shared" ref="F28:F32" si="2">D28+E28</f>
        <v>0</v>
      </c>
      <c r="G28" s="6"/>
      <c r="H28" s="6"/>
      <c r="I28" s="5"/>
      <c r="J28" s="7"/>
      <c r="K28" s="5" t="s">
        <v>15</v>
      </c>
      <c r="L28" s="5"/>
      <c r="M28" s="13"/>
      <c r="N28" s="5"/>
      <c r="O28" s="5"/>
      <c r="P28" s="5"/>
      <c r="Q28" s="13"/>
      <c r="R28" s="5"/>
      <c r="S28" s="5"/>
      <c r="T28" s="5"/>
      <c r="U28" s="8"/>
      <c r="V28" s="34">
        <f t="shared" si="0"/>
        <v>0</v>
      </c>
      <c r="W28" s="104"/>
    </row>
    <row r="29" spans="1:23" x14ac:dyDescent="0.2">
      <c r="A29" s="33"/>
      <c r="B29" s="5"/>
      <c r="C29" s="5"/>
      <c r="D29" s="6"/>
      <c r="E29" s="6"/>
      <c r="F29" s="9">
        <f t="shared" si="2"/>
        <v>0</v>
      </c>
      <c r="G29" s="6"/>
      <c r="H29" s="6"/>
      <c r="I29" s="5"/>
      <c r="J29" s="7"/>
      <c r="K29" s="5" t="s">
        <v>15</v>
      </c>
      <c r="L29" s="5"/>
      <c r="M29" s="13"/>
      <c r="N29" s="5"/>
      <c r="O29" s="5"/>
      <c r="P29" s="5"/>
      <c r="Q29" s="13"/>
      <c r="R29" s="5"/>
      <c r="S29" s="5"/>
      <c r="T29" s="5"/>
      <c r="U29" s="8"/>
      <c r="V29" s="34">
        <f t="shared" si="0"/>
        <v>0</v>
      </c>
      <c r="W29" s="104"/>
    </row>
    <row r="30" spans="1:23" x14ac:dyDescent="0.2">
      <c r="A30" s="33"/>
      <c r="B30" s="5"/>
      <c r="C30" s="5"/>
      <c r="D30" s="6"/>
      <c r="E30" s="6"/>
      <c r="F30" s="9">
        <f t="shared" si="2"/>
        <v>0</v>
      </c>
      <c r="G30" s="6"/>
      <c r="H30" s="6"/>
      <c r="I30" s="5"/>
      <c r="J30" s="7"/>
      <c r="K30" s="5" t="s">
        <v>15</v>
      </c>
      <c r="L30" s="5"/>
      <c r="M30" s="13"/>
      <c r="N30" s="5"/>
      <c r="O30" s="5"/>
      <c r="P30" s="5"/>
      <c r="Q30" s="13"/>
      <c r="R30" s="5"/>
      <c r="S30" s="5"/>
      <c r="T30" s="5"/>
      <c r="U30" s="8"/>
      <c r="V30" s="34">
        <f t="shared" si="0"/>
        <v>0</v>
      </c>
      <c r="W30" s="104"/>
    </row>
    <row r="31" spans="1:23" x14ac:dyDescent="0.2">
      <c r="A31" s="33"/>
      <c r="B31" s="5"/>
      <c r="C31" s="5"/>
      <c r="D31" s="6"/>
      <c r="E31" s="6"/>
      <c r="F31" s="9">
        <f t="shared" si="2"/>
        <v>0</v>
      </c>
      <c r="G31" s="6"/>
      <c r="H31" s="6"/>
      <c r="I31" s="5"/>
      <c r="J31" s="7"/>
      <c r="K31" s="5" t="s">
        <v>15</v>
      </c>
      <c r="L31" s="5"/>
      <c r="M31" s="13"/>
      <c r="N31" s="5"/>
      <c r="O31" s="5"/>
      <c r="P31" s="5"/>
      <c r="Q31" s="13"/>
      <c r="R31" s="5"/>
      <c r="S31" s="5"/>
      <c r="T31" s="5"/>
      <c r="U31" s="8"/>
      <c r="V31" s="34">
        <f t="shared" si="0"/>
        <v>0</v>
      </c>
      <c r="W31" s="104"/>
    </row>
    <row r="32" spans="1:23" x14ac:dyDescent="0.2">
      <c r="A32" s="33"/>
      <c r="B32" s="5"/>
      <c r="C32" s="5"/>
      <c r="D32" s="6"/>
      <c r="E32" s="6"/>
      <c r="F32" s="9">
        <f t="shared" si="2"/>
        <v>0</v>
      </c>
      <c r="G32" s="6"/>
      <c r="H32" s="6"/>
      <c r="I32" s="5"/>
      <c r="J32" s="7"/>
      <c r="K32" s="5" t="s">
        <v>15</v>
      </c>
      <c r="L32" s="5"/>
      <c r="M32" s="13"/>
      <c r="N32" s="5"/>
      <c r="O32" s="5"/>
      <c r="P32" s="5"/>
      <c r="Q32" s="13"/>
      <c r="R32" s="5"/>
      <c r="S32" s="5"/>
      <c r="T32" s="5"/>
      <c r="U32" s="8"/>
      <c r="V32" s="34">
        <f t="shared" si="0"/>
        <v>0</v>
      </c>
      <c r="W32" s="104"/>
    </row>
    <row r="33" spans="1:23" x14ac:dyDescent="0.2">
      <c r="A33" s="35" t="s">
        <v>78</v>
      </c>
      <c r="B33" s="36" t="s">
        <v>0</v>
      </c>
      <c r="C33" s="36">
        <v>0</v>
      </c>
      <c r="D33" s="37">
        <v>400</v>
      </c>
      <c r="E33" s="37">
        <v>400</v>
      </c>
      <c r="F33" s="50">
        <f>D33+E33</f>
        <v>800</v>
      </c>
      <c r="G33" s="37">
        <v>90</v>
      </c>
      <c r="H33" s="37">
        <v>5000</v>
      </c>
      <c r="I33" s="36">
        <v>150</v>
      </c>
      <c r="J33" s="38">
        <v>1000</v>
      </c>
      <c r="K33" s="36" t="s">
        <v>15</v>
      </c>
      <c r="L33" s="36" t="s">
        <v>2</v>
      </c>
      <c r="M33" s="51">
        <v>0.6</v>
      </c>
      <c r="N33" s="36" t="s">
        <v>16</v>
      </c>
      <c r="O33" s="36" t="s">
        <v>14</v>
      </c>
      <c r="P33" s="36" t="s">
        <v>3</v>
      </c>
      <c r="Q33" s="51">
        <v>0.5</v>
      </c>
      <c r="R33" s="36" t="s">
        <v>16</v>
      </c>
      <c r="S33" s="36" t="s">
        <v>14</v>
      </c>
      <c r="T33" s="36" t="s">
        <v>13</v>
      </c>
      <c r="U33" s="40" t="s">
        <v>85</v>
      </c>
      <c r="V33" s="41">
        <f t="shared" si="0"/>
        <v>0</v>
      </c>
      <c r="W33" s="40" t="s">
        <v>126</v>
      </c>
    </row>
    <row r="34" spans="1:23" x14ac:dyDescent="0.2">
      <c r="A34" s="52"/>
      <c r="B34" s="53"/>
      <c r="C34" s="53"/>
      <c r="D34" s="54"/>
      <c r="E34" s="54"/>
      <c r="F34" s="55"/>
      <c r="G34" s="54"/>
      <c r="H34" s="54"/>
      <c r="I34" s="53"/>
      <c r="J34" s="53"/>
      <c r="K34" s="53"/>
      <c r="L34" s="53"/>
      <c r="M34" s="53"/>
      <c r="N34" s="53"/>
      <c r="O34" s="53"/>
      <c r="P34" s="53"/>
      <c r="Q34" s="53"/>
      <c r="R34" s="53"/>
      <c r="S34" s="53"/>
      <c r="T34" s="53"/>
      <c r="U34" s="57" t="s">
        <v>138</v>
      </c>
      <c r="V34" s="56">
        <f>SUBTOTAL(109,Table4[Totaal
Q×L×M '[m2']])</f>
        <v>0</v>
      </c>
      <c r="W34" s="53"/>
    </row>
    <row r="35" spans="1:23" x14ac:dyDescent="0.2">
      <c r="A35" s="63"/>
      <c r="C35" s="64"/>
      <c r="U35" s="65"/>
      <c r="V35" s="66"/>
    </row>
    <row r="36" spans="1:23" x14ac:dyDescent="0.2">
      <c r="U36" s="65"/>
      <c r="V36" s="66"/>
    </row>
    <row r="37" spans="1:23" x14ac:dyDescent="0.2">
      <c r="U37" s="65"/>
      <c r="V37" s="66"/>
    </row>
    <row r="38" spans="1:23" ht="15" x14ac:dyDescent="0.25">
      <c r="A38" s="59" t="s">
        <v>146</v>
      </c>
      <c r="V38" s="68"/>
    </row>
    <row r="39" spans="1:23" ht="14.25" customHeight="1" x14ac:dyDescent="0.2"/>
    <row r="40" spans="1:23" ht="14.25" customHeight="1" x14ac:dyDescent="0.25">
      <c r="A40" s="58" t="s">
        <v>96</v>
      </c>
      <c r="V40" s="68"/>
    </row>
    <row r="41" spans="1:23" ht="14.25" customHeight="1" x14ac:dyDescent="0.25">
      <c r="V41" s="68"/>
    </row>
    <row r="42" spans="1:23" ht="14.25" customHeight="1" x14ac:dyDescent="0.25">
      <c r="A42" s="58" t="s">
        <v>141</v>
      </c>
      <c r="V42" s="68"/>
    </row>
    <row r="43" spans="1:23" ht="14.25" customHeight="1" x14ac:dyDescent="0.25">
      <c r="A43" s="58" t="s">
        <v>81</v>
      </c>
      <c r="V43" s="68"/>
    </row>
    <row r="44" spans="1:23" ht="14.25" customHeight="1" x14ac:dyDescent="0.25">
      <c r="V44" s="68"/>
    </row>
    <row r="45" spans="1:23" ht="14.25" customHeight="1" x14ac:dyDescent="0.25">
      <c r="B45" s="61" t="s">
        <v>144</v>
      </c>
      <c r="C45" s="58" t="s">
        <v>98</v>
      </c>
      <c r="V45" s="68"/>
    </row>
    <row r="46" spans="1:23" ht="14.25" customHeight="1" x14ac:dyDescent="0.25">
      <c r="B46" s="8" t="s">
        <v>145</v>
      </c>
      <c r="C46" s="69" t="s">
        <v>109</v>
      </c>
      <c r="D46" s="69"/>
      <c r="E46" s="69"/>
      <c r="V46" s="68"/>
    </row>
    <row r="47" spans="1:23" ht="14.25" customHeight="1" x14ac:dyDescent="0.25">
      <c r="B47" s="70" t="s">
        <v>145</v>
      </c>
      <c r="C47" s="71" t="s">
        <v>87</v>
      </c>
      <c r="D47" s="71"/>
      <c r="E47" s="71"/>
      <c r="V47" s="68"/>
    </row>
    <row r="48" spans="1:23" ht="14.25" customHeight="1" x14ac:dyDescent="0.25">
      <c r="B48" s="72" t="s">
        <v>145</v>
      </c>
      <c r="C48" s="73" t="s">
        <v>108</v>
      </c>
      <c r="D48" s="73"/>
      <c r="E48" s="73"/>
      <c r="V48" s="68"/>
    </row>
    <row r="49" spans="1:22" ht="14.25" customHeight="1" x14ac:dyDescent="0.25">
      <c r="B49" s="74" t="s">
        <v>90</v>
      </c>
      <c r="C49" s="75" t="s">
        <v>84</v>
      </c>
      <c r="D49" s="75"/>
      <c r="E49" s="75"/>
      <c r="V49" s="68"/>
    </row>
    <row r="50" spans="1:22" ht="15" x14ac:dyDescent="0.25">
      <c r="V50" s="68"/>
    </row>
    <row r="51" spans="1:22" ht="15" x14ac:dyDescent="0.25">
      <c r="A51" s="59" t="s">
        <v>131</v>
      </c>
      <c r="V51" s="68"/>
    </row>
    <row r="53" spans="1:22" ht="15" x14ac:dyDescent="0.25">
      <c r="A53"/>
      <c r="B53" s="76" t="s">
        <v>223</v>
      </c>
      <c r="V53" s="68"/>
    </row>
    <row r="54" spans="1:22" x14ac:dyDescent="0.2">
      <c r="A54"/>
      <c r="B54" s="76" t="s">
        <v>224</v>
      </c>
    </row>
    <row r="55" spans="1:22" x14ac:dyDescent="0.2">
      <c r="A55"/>
      <c r="B55" s="76" t="s">
        <v>225</v>
      </c>
    </row>
    <row r="56" spans="1:22" x14ac:dyDescent="0.2">
      <c r="A56"/>
    </row>
    <row r="57" spans="1:22" x14ac:dyDescent="0.2">
      <c r="A57"/>
      <c r="B57" s="76" t="s">
        <v>226</v>
      </c>
    </row>
    <row r="58" spans="1:22" x14ac:dyDescent="0.2">
      <c r="A58"/>
      <c r="B58" s="76" t="s">
        <v>227</v>
      </c>
    </row>
    <row r="59" spans="1:22" x14ac:dyDescent="0.2">
      <c r="B59" s="76"/>
    </row>
    <row r="60" spans="1:22" ht="15" x14ac:dyDescent="0.25">
      <c r="A60" s="77" t="s">
        <v>163</v>
      </c>
      <c r="B60" s="78"/>
      <c r="C60" s="78"/>
      <c r="D60" s="78"/>
      <c r="E60" s="78"/>
    </row>
    <row r="61" spans="1:22" x14ac:dyDescent="0.2">
      <c r="A61" s="78"/>
      <c r="B61" s="78"/>
      <c r="C61" s="78"/>
      <c r="D61" s="78"/>
      <c r="E61" s="78"/>
    </row>
    <row r="62" spans="1:22" x14ac:dyDescent="0.2">
      <c r="A62" s="78" t="s">
        <v>105</v>
      </c>
      <c r="C62" s="78"/>
      <c r="D62" s="78"/>
      <c r="E62" s="78"/>
      <c r="F62" s="78"/>
    </row>
    <row r="64" spans="1:22" x14ac:dyDescent="0.2">
      <c r="B64" s="79" t="s">
        <v>4</v>
      </c>
      <c r="C64" s="79" t="s">
        <v>5</v>
      </c>
      <c r="D64" s="79" t="s">
        <v>6</v>
      </c>
      <c r="E64" s="79" t="s">
        <v>10</v>
      </c>
      <c r="F64" s="79" t="s">
        <v>11</v>
      </c>
    </row>
    <row r="65" spans="2:6" x14ac:dyDescent="0.2">
      <c r="B65" s="80">
        <v>150</v>
      </c>
      <c r="C65" s="80">
        <v>400</v>
      </c>
      <c r="D65" s="80">
        <v>400</v>
      </c>
      <c r="E65" s="9">
        <f>C65+D65</f>
        <v>800</v>
      </c>
      <c r="F65" s="80">
        <v>1000</v>
      </c>
    </row>
    <row r="66" spans="2:6" x14ac:dyDescent="0.2">
      <c r="B66" s="81" t="s">
        <v>7</v>
      </c>
      <c r="C66" s="81">
        <f>$B$65+150</f>
        <v>300</v>
      </c>
      <c r="D66" s="81">
        <f>$B$65+150</f>
        <v>300</v>
      </c>
      <c r="E66" s="81">
        <f>C66+D66</f>
        <v>600</v>
      </c>
    </row>
    <row r="67" spans="2:6" x14ac:dyDescent="0.2">
      <c r="B67" s="81" t="s">
        <v>8</v>
      </c>
      <c r="C67" s="81">
        <f>E67-C66</f>
        <v>640</v>
      </c>
      <c r="D67" s="81">
        <f>E67-D66</f>
        <v>640</v>
      </c>
      <c r="E67" s="81">
        <f>$F$65-F67</f>
        <v>940</v>
      </c>
      <c r="F67" s="64">
        <v>60</v>
      </c>
    </row>
    <row r="68" spans="2:6" x14ac:dyDescent="0.2">
      <c r="B68" s="81"/>
      <c r="C68" s="81"/>
      <c r="D68" s="81"/>
      <c r="E68" s="81"/>
    </row>
    <row r="69" spans="2:6" x14ac:dyDescent="0.2">
      <c r="C69" s="82">
        <f>C66</f>
        <v>300</v>
      </c>
      <c r="D69" s="82">
        <f>D66</f>
        <v>300</v>
      </c>
      <c r="E69" s="82">
        <f>C69+D69</f>
        <v>600</v>
      </c>
    </row>
    <row r="70" spans="2:6" x14ac:dyDescent="0.2">
      <c r="C70" s="82">
        <f>C66</f>
        <v>300</v>
      </c>
      <c r="D70" s="82">
        <f>D67</f>
        <v>640</v>
      </c>
      <c r="E70" s="82">
        <f>C70+D70</f>
        <v>940</v>
      </c>
    </row>
    <row r="71" spans="2:6" x14ac:dyDescent="0.2">
      <c r="C71" s="82">
        <f>C67</f>
        <v>640</v>
      </c>
      <c r="D71" s="82">
        <f>D66</f>
        <v>300</v>
      </c>
      <c r="E71" s="82">
        <f>C71+D71</f>
        <v>940</v>
      </c>
    </row>
    <row r="72" spans="2:6" x14ac:dyDescent="0.2">
      <c r="C72" s="82">
        <f>C66</f>
        <v>300</v>
      </c>
      <c r="D72" s="82">
        <f>D66</f>
        <v>300</v>
      </c>
      <c r="E72" s="82">
        <f>C72+D72</f>
        <v>600</v>
      </c>
    </row>
  </sheetData>
  <sheetProtection sheet="1" insertRows="0" deleteRows="0"/>
  <dataConsolidate/>
  <mergeCells count="7">
    <mergeCell ref="P15:R18"/>
    <mergeCell ref="Q21:T21"/>
    <mergeCell ref="A21:C21"/>
    <mergeCell ref="H21:J21"/>
    <mergeCell ref="K21:L21"/>
    <mergeCell ref="M21:P21"/>
    <mergeCell ref="D21:G21"/>
  </mergeCells>
  <conditionalFormatting sqref="A24:U33">
    <cfRule type="expression" dxfId="135" priority="2">
      <formula>OR(A24="")</formula>
    </cfRule>
  </conditionalFormatting>
  <conditionalFormatting sqref="B65">
    <cfRule type="expression" dxfId="134" priority="31">
      <formula>NOT(OR(B65=50,B65=60,B65=80,B65=100,B65=120,B65=133,B65=150))</formula>
    </cfRule>
  </conditionalFormatting>
  <conditionalFormatting sqref="C24:C33">
    <cfRule type="cellIs" dxfId="133" priority="25" operator="lessThan">
      <formula>0</formula>
    </cfRule>
  </conditionalFormatting>
  <conditionalFormatting sqref="C65">
    <cfRule type="expression" dxfId="132" priority="30">
      <formula>NOT(AND(C65&gt;=B65+150,C65&lt;=F65-60-B65-150,E65&lt;=F65-60))</formula>
    </cfRule>
  </conditionalFormatting>
  <conditionalFormatting sqref="D24:D33">
    <cfRule type="expression" dxfId="131" priority="33">
      <formula>NOT(AND(D24&gt;=I24+150,D24&lt;=J24-60-I24-150,F24&lt;=J24-60,I24&gt;0,J24&gt;0))</formula>
    </cfRule>
  </conditionalFormatting>
  <conditionalFormatting sqref="D65">
    <cfRule type="expression" dxfId="130" priority="29">
      <formula>NOT(AND(D65&gt;=B65+150,D65&lt;=F65-60-B65-150,E65&lt;=F65-60))</formula>
    </cfRule>
  </conditionalFormatting>
  <conditionalFormatting sqref="E24:E33">
    <cfRule type="expression" dxfId="129" priority="32">
      <formula>NOT(AND(E24&gt;=I24+150,E24&lt;=J24-60-I24-150,F24&lt;=J24-60,I24&gt;0,J24&gt;0))</formula>
    </cfRule>
  </conditionalFormatting>
  <conditionalFormatting sqref="E65">
    <cfRule type="expression" dxfId="128" priority="28">
      <formula>NOT(AND(E65&gt;=2*(B65+150),E65&lt;=F65-60))</formula>
    </cfRule>
  </conditionalFormatting>
  <conditionalFormatting sqref="F24:F33">
    <cfRule type="expression" dxfId="127" priority="26">
      <formula>NOT(OR(AND(F24&gt;=2*(I24+150),F24&lt;=J24-60,D24&gt;0,E24&gt;0),F24=0))</formula>
    </cfRule>
  </conditionalFormatting>
  <conditionalFormatting sqref="F65">
    <cfRule type="cellIs" dxfId="126" priority="27" operator="notBetween">
      <formula>600</formula>
      <formula>1100</formula>
    </cfRule>
  </conditionalFormatting>
  <conditionalFormatting sqref="G24:G33">
    <cfRule type="cellIs" dxfId="125" priority="24" operator="notBetween">
      <formula>80</formula>
      <formula>175</formula>
    </cfRule>
  </conditionalFormatting>
  <conditionalFormatting sqref="H24:H33">
    <cfRule type="cellIs" dxfId="124" priority="23" operator="notBetween">
      <formula>2000</formula>
      <formula>8000</formula>
    </cfRule>
    <cfRule type="cellIs" dxfId="123" priority="22" operator="lessThan">
      <formula>2000</formula>
    </cfRule>
  </conditionalFormatting>
  <conditionalFormatting sqref="I24:I33">
    <cfRule type="expression" dxfId="122" priority="7">
      <formula>AND(OR(D24&gt;0,E24&gt;0),I24=0)</formula>
    </cfRule>
    <cfRule type="expression" dxfId="121" priority="15">
      <formula>OR(AND(L24="Power T",OR(I24=220)))</formula>
    </cfRule>
    <cfRule type="expression" dxfId="120" priority="16">
      <formula>OR(AND(L24="Power T",OR(I24=50)),AND(L24="Power S",OR(I24=220,I24=250)),AND(L24="Perform R",OR(I24=50,I24=220,I24=250)),AND(L24="Perform C",OR(I24=220,I24=250)))</formula>
    </cfRule>
    <cfRule type="expression" dxfId="119" priority="17">
      <formula>NOT(OR(I24=50,I24=60,I24=80,I24=100,I24=120,I24=133,I24=150,I24=172,I24=200,I24=220,I24=240,I24=250))</formula>
    </cfRule>
  </conditionalFormatting>
  <conditionalFormatting sqref="J24:J33">
    <cfRule type="cellIs" dxfId="118" priority="37" operator="notBetween">
      <formula>600</formula>
      <formula>1100</formula>
    </cfRule>
    <cfRule type="expression" dxfId="117" priority="8">
      <formula>AND(OR(D24&gt;0,E24&gt;0),J24=0)</formula>
    </cfRule>
  </conditionalFormatting>
  <conditionalFormatting sqref="K24:K33">
    <cfRule type="expression" dxfId="116" priority="13">
      <formula>NOT(OR(K24="FTV HL",K24=""))</formula>
    </cfRule>
  </conditionalFormatting>
  <conditionalFormatting sqref="L24:L33">
    <cfRule type="expression" dxfId="115" priority="10">
      <formula>OR(AND(L24="Power T",OR(I24=220)))</formula>
    </cfRule>
    <cfRule type="expression" dxfId="114" priority="11">
      <formula>OR(AND(L24="Power T",OR(I24=50)),AND(L24="Power S",OR(I24=220,I24=250)),AND(L24="Perform R",OR(I24=50,I24=220,I24=250)),AND(L24="Perform C",OR(I24=220,I24=250)))</formula>
    </cfRule>
    <cfRule type="expression" dxfId="113" priority="12">
      <formula>NOT(OR(L24="Power T",L24="Power S",L24="Perform R",L24="Perform C"))</formula>
    </cfRule>
  </conditionalFormatting>
  <conditionalFormatting sqref="M24:M33">
    <cfRule type="expression" dxfId="111" priority="3">
      <formula>AND(P24="G",NOT(OR(M24=0.7,M24=0.75,M24=0.8)))</formula>
    </cfRule>
    <cfRule type="expression" dxfId="110" priority="9">
      <formula>OR(AND(N24="HPS 200",NOT(M24=0.55)),AND(NOT(N24="HPS 200"),M24=0.55))</formula>
    </cfRule>
  </conditionalFormatting>
  <conditionalFormatting sqref="N24:N33">
    <cfRule type="expression" dxfId="109" priority="5">
      <formula>OR(AND(N24="HPS 200",NOT(M24=0.55)),AND(NOT(N24="HPS 200"),M24=0.55))</formula>
    </cfRule>
    <cfRule type="expression" dxfId="108" priority="21">
      <formula>NOT(OR(N24="SP 25",N24="SP 25",N24="PVDF 25",N24="PVDF 35",N24="PUR 50",N24="PVCF 150",N24="HPS 200",N24="PRISMA",N24="PRISMA ELEMENTS",N24="Inox 304",N24="Inox 316L",N24="Inox 316"))</formula>
    </cfRule>
  </conditionalFormatting>
  <conditionalFormatting sqref="P24:P33">
    <cfRule type="expression" dxfId="107" priority="4">
      <formula>AND(P24="G",NOT(OR(M24=0.7,M24=0.75,M24=0.8)))</formula>
    </cfRule>
    <cfRule type="expression" dxfId="106" priority="35">
      <formula>NOT(OR(P24="S",P24="V",P24="V2",P24="G",P24="M",P24="M3",P24="M8"))</formula>
    </cfRule>
  </conditionalFormatting>
  <conditionalFormatting sqref="R24:R33">
    <cfRule type="expression" dxfId="104" priority="19">
      <formula>NOT(OR(R24="SP 25",R24="SP 25",R24="PVDF 25",R24="PVDF 35",R24="PUR 50",R24="PVCF 150",R24="HPS 200",R24="PRISMA",R24="PRISMA ELEMENTS",R24="Inox 304",R24="Inox 316L",R24="Inox 316"))</formula>
    </cfRule>
  </conditionalFormatting>
  <conditionalFormatting sqref="T24:T33">
    <cfRule type="expression" dxfId="103" priority="34">
      <formula>NOT(OR(T24="S",T24="V",T24="V2",T24="G",T24="M2"))</formula>
    </cfRule>
  </conditionalFormatting>
  <conditionalFormatting sqref="W33">
    <cfRule type="expression" dxfId="102" priority="1">
      <formula>OR(W33="")</formula>
    </cfRule>
  </conditionalFormatting>
  <dataValidations count="17">
    <dataValidation type="whole" operator="greaterThanOrEqual" allowBlank="1" sqref="C24:C33" xr:uid="{8DDEDD71-CF26-4E40-9BFF-C5E89FAB9578}">
      <formula1>0</formula1>
    </dataValidation>
    <dataValidation type="custom" errorStyle="information" allowBlank="1" errorTitle="wrong" sqref="E24 E26:E33" xr:uid="{4F8BAC0A-7201-4311-8670-9C594680BB29}">
      <formula1>AND(E24&gt;=I24+150,E24&lt;=J24-60-I24-150)</formula1>
    </dataValidation>
    <dataValidation type="custom" errorStyle="information" allowBlank="1" errorTitle="wrong" sqref="D24 D26:D33" xr:uid="{221AAFEF-9DC7-4A7C-9713-8658D41E2AB1}">
      <formula1>AND(D24&gt;=I24+150,D24&lt;=J24-60-I24-150)</formula1>
    </dataValidation>
    <dataValidation type="list" allowBlank="1" sqref="B65" xr:uid="{CE4A67CA-1940-48C5-AD69-BFA02C0BC56B}">
      <formula1>"50,60,80,100,120,133,150"</formula1>
    </dataValidation>
    <dataValidation type="whole" errorStyle="information" allowBlank="1" errorTitle="Wrong module" error="Insert module M [mm] (whole number):_x000a_600 mm to 1200 mm_x000a_1000 mm standard module_x000a_1200 mm standard module" sqref="J33" xr:uid="{D252283F-3DEC-4B2C-A3A4-79BE977B8EDA}">
      <formula1>600</formula1>
      <formula2>1100</formula2>
    </dataValidation>
    <dataValidation type="list" allowBlank="1" sqref="L24:L33" xr:uid="{C9CBCB20-CFED-4197-9B27-62402416957A}">
      <formula1>"Power T,Power S,Perform R,Perform C"</formula1>
    </dataValidation>
    <dataValidation type="list" allowBlank="1" sqref="P24:P33" xr:uid="{8B63AED9-8EB3-4F15-AE84-C4F574BDDC3F}">
      <formula1>"S,V,V2,G,M,M3,M8"</formula1>
    </dataValidation>
    <dataValidation type="list" allowBlank="1" sqref="T24:T33" xr:uid="{D3FEC09B-C973-4760-A424-B2E63F1842BA}">
      <formula1>"S,V,V2,G,M2"</formula1>
    </dataValidation>
    <dataValidation type="whole" allowBlank="1" showInputMessage="1" showErrorMessage="1" sqref="F65" xr:uid="{16538608-B17F-4204-9EEB-D56B9949C328}">
      <formula1>600</formula1>
      <formula2>1100</formula2>
    </dataValidation>
    <dataValidation type="whole" errorStyle="information" allowBlank="1" errorTitle="Wrong length" error="Insert length (whole number)_x000a_2000 to 8000 mm" sqref="H33" xr:uid="{5EC058F8-9E41-4441-96FD-235140235A11}">
      <formula1>2000</formula1>
      <formula2>8000</formula2>
    </dataValidation>
    <dataValidation type="whole" errorStyle="information" allowBlank="1" errorTitle="wrong" sqref="G33" xr:uid="{7DE19730-C3A0-4FC3-BC38-E85FED0FA08C}">
      <formula1>80</formula1>
      <formula2>175</formula2>
    </dataValidation>
    <dataValidation type="list" allowBlank="1" sqref="N24:N33 R24:R33" xr:uid="{96170F22-CEA6-45EA-8C82-F0C31D845329}">
      <formula1>"SP 25,SP 25,PVDF 25,PVDF 35,PUR 50,PVCF 150,HPS 200,PRISMA,PRISMA ELEMENTS,Inox 304,Inox 316L,Inox 316"</formula1>
    </dataValidation>
    <dataValidation type="list" allowBlank="1" sqref="I33" xr:uid="{F6C8332E-2EEA-45F3-B7E3-08F12512970F}">
      <formula1>"50,60,80,100,120,133,150,172,200,220,240,250"</formula1>
    </dataValidation>
    <dataValidation type="list" allowBlank="1" sqref="K24:K32" xr:uid="{A1ACB80F-0863-48F1-84CB-F79B7C7C0624}">
      <formula1>"FTV HL"</formula1>
    </dataValidation>
    <dataValidation type="custom" allowBlank="1" sqref="F33" xr:uid="{4AF39416-1707-47FF-B689-C3BC9EA3E6E4}">
      <formula1>AND(F33&gt;=2*(I33+150),F33&lt;=J33-60)</formula1>
    </dataValidation>
    <dataValidation errorStyle="information" allowBlank="1" errorTitle="wrong" sqref="D25" xr:uid="{F37F69B7-914E-450C-8559-5B52E7EC7255}"/>
    <dataValidation type="list" allowBlank="1" showInputMessage="1" showErrorMessage="1" sqref="W24:W33" xr:uid="{5948EBA2-3BB6-47E5-8D83-034782EF2B46}">
      <formula1>"Priority A, Priority B, Priority C"</formula1>
    </dataValidation>
  </dataValidations>
  <hyperlinks>
    <hyperlink ref="B55" r:id="rId1" tooltip="Download" display="https://www.trimo-group.com/files/downloads/Trimoterm Fireproof Panels Brochure.pdf" xr:uid="{901613AD-4756-4983-BC74-134BEBD17980}"/>
    <hyperlink ref="B57" r:id="rId2" display="pack" xr:uid="{8BC64E02-F994-4C08-9FD4-02B9363F37A6}"/>
    <hyperlink ref="B58" r:id="rId3" xr:uid="{6A5324C0-AA92-4698-AA01-5CE8BD12CD7E}"/>
    <hyperlink ref="B54" r:id="rId4" xr:uid="{B16F91AA-BF69-45CE-A293-450881322E54}"/>
    <hyperlink ref="B53" r:id="rId5" tooltip="Download" display="https://www.trimo-group.com/files/downloads/Trimoterm Technical Specification.pdf" xr:uid="{B548E6CB-56B2-4AB3-8DB5-D271F68AFA32}"/>
  </hyperlinks>
  <pageMargins left="0.39370078740157483" right="0.39370078740157483" top="0.39370078740157483" bottom="0.39370078740157483" header="0.31496062992125984" footer="0.31496062992125984"/>
  <pageSetup paperSize="9" scale="47" pageOrder="overThenDown" orientation="landscape" r:id="rId6"/>
  <ignoredErrors>
    <ignoredError sqref="A2:B2 A32:J32 A65:XFD65 A64 G64:XFD64 A35:XFD37 C33:J33 A44:XFD44 B43:XFD43 A22:XFD22 B21:C21 X21:XFD21 X23:XFD23 A50:XFD50 A49 D49:XFD49 V33 A48 A47 D47:XFD47 A16:O16 B14:XFD14 A41:XFD41 B40:XFD40 E21:G21 A46 A45 D45:XFD45 A19:XFD20 B17:O17 A63:XFD63 B62:XFD62 A59:XFD59 C58:XFD58 D48:XFD48 D46:XFD46 A10:XFD11 B8:XFD8 B7:XFD7 Q33 A68:XFD1048576 A67 C67:XFD67 A66 C66:XFD66 I21:J21 L21 M33 X33:XFD33 B6:XFD6 B5:XFD5 A52:XFD52 B51:XFD51 N21:P21 R21:T21 A1:B1 D1:XFD1 B13:XFD13 B12:XFD12 A34:T34 V34:XFD34 B9:XFD9 C56:XFD56 C55:XFD55 C53:XFD53 B42:XFD42 C57:XFD57 A4:XFD4 A3:B3 D3 A39:XFD39 B38:XFD38 F3:XFD3 C54:XFD54 A24:J24 L24:XFD24 A25:J25 L25:XFD25 A26:J26 L26:XFD26 A27:J27 L27:XFD27 A28:J28 L28:XFD28 A29:J29 L29:XFD29 A30:J30 L30:XFD30 A31:J31 L31:XFD31 L32:XFD32 D2:XFD2 A61:XFD61 B60:XFD60 A15:O15 S15:XFD15 S16:XFD16 A18:O18 S18:XFD18 S17:XFD17" unlockedFormula="1"/>
  </ignoredErrors>
  <drawing r:id="rId7"/>
  <legacyDrawing r:id="rId8"/>
  <tableParts count="1">
    <tablePart r:id="rId9"/>
  </tableParts>
  <extLst>
    <ext xmlns:x14="http://schemas.microsoft.com/office/spreadsheetml/2009/9/main" uri="{78C0D931-6437-407d-A8EE-F0AAD7539E65}">
      <x14:conditionalFormattings>
        <x14:conditionalFormatting xmlns:xm="http://schemas.microsoft.com/office/excel/2006/main">
          <x14:cfRule type="expression" priority="20" id="{00000000-000E-0000-0400-000013000000}">
            <xm:f>COUNTIF(List_Values!$A$2:$A$11,M24)=0</xm:f>
            <x14:dxf>
              <fill>
                <patternFill patternType="solid">
                  <bgColor rgb="FFFFC7CE"/>
                </patternFill>
              </fill>
            </x14:dxf>
          </x14:cfRule>
          <xm:sqref>M24:M33</xm:sqref>
        </x14:conditionalFormatting>
        <x14:conditionalFormatting xmlns:xm="http://schemas.microsoft.com/office/excel/2006/main">
          <x14:cfRule type="expression" priority="18" id="{00000000-000E-0000-0400-000011000000}">
            <xm:f>COUNTIF(List_Values!$B$2:$B$11,Q24)=0</xm:f>
            <x14:dxf>
              <fill>
                <patternFill patternType="solid">
                  <bgColor rgb="FFFFC7CE"/>
                </patternFill>
              </fill>
            </x14:dxf>
          </x14:cfRule>
          <xm:sqref>Q24:Q33</xm:sqref>
        </x14:conditionalFormatting>
      </x14:conditionalFormattings>
    </ext>
    <ext xmlns:x14="http://schemas.microsoft.com/office/spreadsheetml/2009/9/main" uri="{CCE6A557-97BC-4b89-ADB6-D9C93CAAB3DF}">
      <x14:dataValidations xmlns:xm="http://schemas.microsoft.com/office/excel/2006/main" count="2">
        <x14:dataValidation type="list" allowBlank="1" xr:uid="{D3DD2D3B-08C7-4565-ACFE-56503DF3DE02}">
          <x14:formula1>
            <xm:f>List_Values!$B$2:$B$11</xm:f>
          </x14:formula1>
          <xm:sqref>Q24:Q33</xm:sqref>
        </x14:dataValidation>
        <x14:dataValidation type="list" allowBlank="1" xr:uid="{B62D644C-E15F-4EA6-AF47-3A34D9446AC5}">
          <x14:formula1>
            <xm:f>List_Values!$A$2:$A$9</xm:f>
          </x14:formula1>
          <xm:sqref>M24:M33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B7B79-65F2-4741-AD51-D77C2D2B7B93}">
  <sheetPr codeName="Sheet8"/>
  <dimension ref="A1:W72"/>
  <sheetViews>
    <sheetView showGridLines="0" zoomScaleNormal="100" zoomScaleSheetLayoutView="70" workbookViewId="0">
      <selection activeCell="E1" sqref="E1"/>
    </sheetView>
  </sheetViews>
  <sheetFormatPr defaultColWidth="9" defaultRowHeight="14.25" x14ac:dyDescent="0.2"/>
  <cols>
    <col min="1" max="1" width="17.625" style="58" customWidth="1"/>
    <col min="2" max="2" width="14.625" style="58" customWidth="1"/>
    <col min="3" max="10" width="10.625" style="58" customWidth="1"/>
    <col min="11" max="11" width="12" style="58" customWidth="1"/>
    <col min="12" max="12" width="11.375" style="58" customWidth="1"/>
    <col min="13" max="13" width="10.625" style="58" customWidth="1"/>
    <col min="14" max="15" width="12.625" style="58" customWidth="1"/>
    <col min="16" max="17" width="10.625" style="58" customWidth="1"/>
    <col min="18" max="19" width="12.625" style="58" customWidth="1"/>
    <col min="20" max="20" width="10.625" style="58" customWidth="1"/>
    <col min="21" max="21" width="24.625" style="58" customWidth="1"/>
    <col min="22" max="22" width="10.625" style="58" customWidth="1"/>
    <col min="23" max="16384" width="9" style="58"/>
  </cols>
  <sheetData>
    <row r="1" spans="1:18" s="43" customFormat="1" ht="15.75" x14ac:dyDescent="0.25">
      <c r="B1" s="44"/>
      <c r="C1" s="45" t="s">
        <v>136</v>
      </c>
    </row>
    <row r="2" spans="1:18" s="43" customFormat="1" ht="26.25" x14ac:dyDescent="0.4">
      <c r="C2" s="47" t="s">
        <v>164</v>
      </c>
    </row>
    <row r="3" spans="1:18" s="43" customFormat="1" ht="15.75" x14ac:dyDescent="0.25">
      <c r="C3" s="48" t="s">
        <v>142</v>
      </c>
      <c r="D3" s="49" t="str" cm="1">
        <f t="array" ref="D3">LOOKUP(2,1/(Updates!A:A&lt;&gt;""),Updates!A:A)</f>
        <v>1.4.1</v>
      </c>
      <c r="E3" s="30" t="s">
        <v>214</v>
      </c>
      <c r="M3" s="46"/>
    </row>
    <row r="4" spans="1:18" s="43" customFormat="1" x14ac:dyDescent="0.2"/>
    <row r="5" spans="1:18" ht="15" x14ac:dyDescent="0.25">
      <c r="A5" s="84" t="s">
        <v>129</v>
      </c>
      <c r="B5" s="31" t="str">
        <f>IF('FTV HL-paneel'!B5=0,"",'FTV HL-paneel'!B5)</f>
        <v/>
      </c>
      <c r="C5" s="32"/>
    </row>
    <row r="6" spans="1:18" ht="15" x14ac:dyDescent="0.25">
      <c r="A6" s="84" t="s">
        <v>130</v>
      </c>
      <c r="B6" s="31" t="str">
        <f>IF('FTV HL-paneel'!B6=0,"",'FTV HL-paneel'!B6)</f>
        <v/>
      </c>
      <c r="C6" s="32"/>
    </row>
    <row r="7" spans="1:18" ht="15" x14ac:dyDescent="0.25">
      <c r="A7" s="84" t="s">
        <v>112</v>
      </c>
      <c r="B7" s="31" t="str">
        <f>IF('FTV HL-paneel'!B7=0,"",'FTV HL-paneel'!B7)</f>
        <v/>
      </c>
      <c r="C7" s="32"/>
    </row>
    <row r="8" spans="1:18" ht="15" x14ac:dyDescent="0.25">
      <c r="A8" s="84" t="s">
        <v>111</v>
      </c>
      <c r="B8" s="31" t="str">
        <f>IF('FTV HL-paneel'!B8=0,"",'FTV HL-paneel'!B8)</f>
        <v/>
      </c>
      <c r="C8" s="32"/>
    </row>
    <row r="9" spans="1:18" ht="15" x14ac:dyDescent="0.25">
      <c r="A9" s="84" t="s">
        <v>139</v>
      </c>
      <c r="B9" s="31" t="str">
        <f>IF('FTV HL-paneel'!B9=0,"",'FTV HL-paneel'!B9)</f>
        <v/>
      </c>
      <c r="C9" s="32"/>
    </row>
    <row r="12" spans="1:18" ht="15" x14ac:dyDescent="0.25">
      <c r="A12" s="84" t="s">
        <v>137</v>
      </c>
      <c r="B12" s="31" t="str">
        <f>IF('FTV HL-paneel'!B12=0,"",'FTV HL-paneel'!B12)</f>
        <v/>
      </c>
      <c r="C12" s="85"/>
    </row>
    <row r="13" spans="1:18" ht="15" x14ac:dyDescent="0.25">
      <c r="A13" s="84" t="s">
        <v>140</v>
      </c>
      <c r="B13" s="31" t="str">
        <f>IF('FTV HL-paneel'!B13=0,"",'FTV HL-paneel'!B13)</f>
        <v/>
      </c>
      <c r="C13" s="85"/>
      <c r="M13" s="63"/>
      <c r="Q13" s="63"/>
    </row>
    <row r="14" spans="1:18" ht="15" x14ac:dyDescent="0.25">
      <c r="A14" s="84" t="s">
        <v>60</v>
      </c>
      <c r="B14" s="31" t="str">
        <f>IF('FTV HL-paneel'!B14=0,"",'FTV HL-paneel'!B14)</f>
        <v/>
      </c>
      <c r="C14" s="85"/>
    </row>
    <row r="15" spans="1:18" ht="14.25" customHeight="1" x14ac:dyDescent="0.2">
      <c r="P15" s="136" t="s">
        <v>206</v>
      </c>
      <c r="Q15" s="136"/>
      <c r="R15" s="136"/>
    </row>
    <row r="16" spans="1:18" x14ac:dyDescent="0.2">
      <c r="P16" s="136"/>
      <c r="Q16" s="136"/>
      <c r="R16" s="136"/>
    </row>
    <row r="17" spans="1:23" ht="15" x14ac:dyDescent="0.25">
      <c r="A17" s="84" t="s">
        <v>102</v>
      </c>
      <c r="B17" s="31" t="str">
        <f>IF('FTV HL-paneel'!B17=0,"",'FTV HL-paneel'!B17)</f>
        <v/>
      </c>
      <c r="C17" s="85"/>
      <c r="P17" s="136"/>
      <c r="Q17" s="136"/>
      <c r="R17" s="136"/>
    </row>
    <row r="18" spans="1:23" x14ac:dyDescent="0.2">
      <c r="P18" s="136"/>
      <c r="Q18" s="136"/>
      <c r="R18" s="136"/>
    </row>
    <row r="19" spans="1:23" x14ac:dyDescent="0.2">
      <c r="P19" s="136"/>
      <c r="Q19" s="136"/>
      <c r="R19" s="136"/>
    </row>
    <row r="21" spans="1:23" s="43" customFormat="1" ht="15.75" customHeight="1" x14ac:dyDescent="0.2">
      <c r="A21" s="134" t="s">
        <v>120</v>
      </c>
      <c r="B21" s="134"/>
      <c r="C21" s="134"/>
      <c r="D21" s="134" t="s">
        <v>97</v>
      </c>
      <c r="E21" s="134"/>
      <c r="F21" s="134"/>
      <c r="G21" s="134"/>
      <c r="H21" s="134" t="s">
        <v>122</v>
      </c>
      <c r="I21" s="134"/>
      <c r="J21" s="134"/>
      <c r="K21" s="134" t="s">
        <v>123</v>
      </c>
      <c r="L21" s="134"/>
      <c r="M21" s="131" t="s">
        <v>133</v>
      </c>
      <c r="N21" s="132"/>
      <c r="O21" s="132"/>
      <c r="P21" s="133"/>
      <c r="Q21" s="131" t="s">
        <v>134</v>
      </c>
      <c r="R21" s="132"/>
      <c r="S21" s="132"/>
      <c r="T21" s="133"/>
      <c r="U21" s="42" t="s">
        <v>82</v>
      </c>
      <c r="V21" s="42" t="s">
        <v>118</v>
      </c>
      <c r="W21" s="103" t="s">
        <v>125</v>
      </c>
    </row>
    <row r="22" spans="1:23" ht="3" customHeight="1" x14ac:dyDescent="0.25">
      <c r="A22" s="19"/>
      <c r="B22" s="19"/>
      <c r="C22" s="19"/>
      <c r="D22" s="19"/>
      <c r="E22" s="19"/>
      <c r="F22" s="19"/>
      <c r="G22" s="19"/>
      <c r="H22" s="19"/>
      <c r="I22" s="19"/>
      <c r="J22" s="19"/>
      <c r="K22" s="19"/>
      <c r="L22" s="19"/>
      <c r="M22" s="19"/>
      <c r="N22" s="19"/>
      <c r="O22" s="19"/>
      <c r="P22" s="19"/>
      <c r="Q22" s="19"/>
      <c r="R22" s="19"/>
      <c r="S22" s="19"/>
      <c r="T22" s="19"/>
      <c r="U22" s="19"/>
      <c r="V22" s="19"/>
      <c r="W22" s="102"/>
    </row>
    <row r="23" spans="1:23" s="43" customFormat="1" ht="45" x14ac:dyDescent="0.2">
      <c r="A23" s="86" t="s">
        <v>101</v>
      </c>
      <c r="B23" s="87" t="s">
        <v>124</v>
      </c>
      <c r="C23" s="87" t="s">
        <v>119</v>
      </c>
      <c r="D23" s="87" t="s">
        <v>5</v>
      </c>
      <c r="E23" s="87" t="s">
        <v>6</v>
      </c>
      <c r="F23" s="87" t="s">
        <v>115</v>
      </c>
      <c r="G23" s="87" t="s">
        <v>148</v>
      </c>
      <c r="H23" s="87" t="s">
        <v>114</v>
      </c>
      <c r="I23" s="87" t="s">
        <v>94</v>
      </c>
      <c r="J23" s="87" t="s">
        <v>1</v>
      </c>
      <c r="K23" s="87" t="s">
        <v>123</v>
      </c>
      <c r="L23" s="87" t="s">
        <v>110</v>
      </c>
      <c r="M23" s="87" t="s">
        <v>92</v>
      </c>
      <c r="N23" s="87" t="s">
        <v>88</v>
      </c>
      <c r="O23" s="87" t="s">
        <v>99</v>
      </c>
      <c r="P23" s="87" t="s">
        <v>127</v>
      </c>
      <c r="Q23" s="87" t="s">
        <v>93</v>
      </c>
      <c r="R23" s="87" t="s">
        <v>89</v>
      </c>
      <c r="S23" s="87" t="s">
        <v>100</v>
      </c>
      <c r="T23" s="87" t="s">
        <v>128</v>
      </c>
      <c r="U23" s="87" t="s">
        <v>82</v>
      </c>
      <c r="V23" s="88" t="s">
        <v>107</v>
      </c>
      <c r="W23" s="105" t="s">
        <v>125</v>
      </c>
    </row>
    <row r="24" spans="1:23" x14ac:dyDescent="0.2">
      <c r="A24" s="33"/>
      <c r="B24" s="5"/>
      <c r="C24" s="5"/>
      <c r="D24" s="6"/>
      <c r="E24" s="6"/>
      <c r="F24" s="9">
        <f>D24+E24</f>
        <v>0</v>
      </c>
      <c r="G24" s="6"/>
      <c r="H24" s="6"/>
      <c r="I24" s="5"/>
      <c r="J24" s="7"/>
      <c r="K24" s="5" t="s">
        <v>15</v>
      </c>
      <c r="L24" s="5"/>
      <c r="M24" s="13"/>
      <c r="N24" s="5"/>
      <c r="O24" s="5"/>
      <c r="P24" s="5"/>
      <c r="Q24" s="13"/>
      <c r="R24" s="5"/>
      <c r="S24" s="5"/>
      <c r="T24" s="5"/>
      <c r="U24" s="8"/>
      <c r="V24" s="34">
        <f t="shared" ref="V24:V33" si="0">C24*H24/1000*J24/1000</f>
        <v>0</v>
      </c>
      <c r="W24" s="106"/>
    </row>
    <row r="25" spans="1:23" x14ac:dyDescent="0.2">
      <c r="A25" s="33"/>
      <c r="B25" s="5"/>
      <c r="C25" s="5"/>
      <c r="D25" s="6"/>
      <c r="E25" s="6"/>
      <c r="F25" s="9">
        <f t="shared" ref="F25:F32" si="1">D25+E25</f>
        <v>0</v>
      </c>
      <c r="G25" s="6"/>
      <c r="H25" s="6"/>
      <c r="I25" s="5"/>
      <c r="J25" s="7"/>
      <c r="K25" s="5" t="s">
        <v>15</v>
      </c>
      <c r="L25" s="5"/>
      <c r="M25" s="14"/>
      <c r="N25" s="5"/>
      <c r="O25" s="5"/>
      <c r="P25" s="5"/>
      <c r="Q25" s="14"/>
      <c r="R25" s="5"/>
      <c r="S25" s="5"/>
      <c r="T25" s="5"/>
      <c r="U25" s="8"/>
      <c r="V25" s="34">
        <f t="shared" si="0"/>
        <v>0</v>
      </c>
      <c r="W25" s="106"/>
    </row>
    <row r="26" spans="1:23" x14ac:dyDescent="0.2">
      <c r="A26" s="33"/>
      <c r="B26" s="5"/>
      <c r="C26" s="5"/>
      <c r="D26" s="6"/>
      <c r="E26" s="6"/>
      <c r="F26" s="9">
        <f t="shared" si="1"/>
        <v>0</v>
      </c>
      <c r="G26" s="6"/>
      <c r="H26" s="6"/>
      <c r="I26" s="5"/>
      <c r="J26" s="7"/>
      <c r="K26" s="5" t="s">
        <v>15</v>
      </c>
      <c r="L26" s="5"/>
      <c r="M26" s="14"/>
      <c r="N26" s="5"/>
      <c r="O26" s="5"/>
      <c r="P26" s="5"/>
      <c r="Q26" s="14"/>
      <c r="R26" s="5"/>
      <c r="S26" s="5"/>
      <c r="T26" s="5"/>
      <c r="U26" s="8"/>
      <c r="V26" s="34">
        <f t="shared" si="0"/>
        <v>0</v>
      </c>
      <c r="W26" s="106"/>
    </row>
    <row r="27" spans="1:23" x14ac:dyDescent="0.2">
      <c r="A27" s="33"/>
      <c r="B27" s="5"/>
      <c r="C27" s="5"/>
      <c r="D27" s="6"/>
      <c r="E27" s="6"/>
      <c r="F27" s="9">
        <f t="shared" si="1"/>
        <v>0</v>
      </c>
      <c r="G27" s="6"/>
      <c r="H27" s="6"/>
      <c r="I27" s="5"/>
      <c r="J27" s="7"/>
      <c r="K27" s="5" t="s">
        <v>15</v>
      </c>
      <c r="L27" s="5"/>
      <c r="M27" s="14"/>
      <c r="N27" s="5"/>
      <c r="O27" s="5"/>
      <c r="P27" s="5"/>
      <c r="Q27" s="14"/>
      <c r="R27" s="5"/>
      <c r="S27" s="5"/>
      <c r="T27" s="5"/>
      <c r="U27" s="8"/>
      <c r="V27" s="34">
        <f t="shared" si="0"/>
        <v>0</v>
      </c>
      <c r="W27" s="106"/>
    </row>
    <row r="28" spans="1:23" x14ac:dyDescent="0.2">
      <c r="A28" s="33"/>
      <c r="B28" s="5"/>
      <c r="C28" s="5"/>
      <c r="D28" s="6"/>
      <c r="E28" s="6"/>
      <c r="F28" s="9">
        <f t="shared" si="1"/>
        <v>0</v>
      </c>
      <c r="G28" s="6"/>
      <c r="H28" s="6"/>
      <c r="I28" s="5"/>
      <c r="J28" s="7"/>
      <c r="K28" s="5" t="s">
        <v>15</v>
      </c>
      <c r="L28" s="5"/>
      <c r="M28" s="13"/>
      <c r="N28" s="5"/>
      <c r="O28" s="5"/>
      <c r="P28" s="5"/>
      <c r="Q28" s="13"/>
      <c r="R28" s="5"/>
      <c r="S28" s="5"/>
      <c r="T28" s="5"/>
      <c r="U28" s="8"/>
      <c r="V28" s="34">
        <f t="shared" si="0"/>
        <v>0</v>
      </c>
      <c r="W28" s="106"/>
    </row>
    <row r="29" spans="1:23" x14ac:dyDescent="0.2">
      <c r="A29" s="33"/>
      <c r="B29" s="5"/>
      <c r="C29" s="5"/>
      <c r="D29" s="6"/>
      <c r="E29" s="6"/>
      <c r="F29" s="9">
        <f t="shared" si="1"/>
        <v>0</v>
      </c>
      <c r="G29" s="6"/>
      <c r="H29" s="6"/>
      <c r="I29" s="5"/>
      <c r="J29" s="7"/>
      <c r="K29" s="5" t="s">
        <v>15</v>
      </c>
      <c r="L29" s="5"/>
      <c r="M29" s="13"/>
      <c r="N29" s="5"/>
      <c r="O29" s="5"/>
      <c r="P29" s="5"/>
      <c r="Q29" s="13"/>
      <c r="R29" s="5"/>
      <c r="S29" s="5"/>
      <c r="T29" s="5"/>
      <c r="U29" s="8"/>
      <c r="V29" s="34">
        <f t="shared" si="0"/>
        <v>0</v>
      </c>
      <c r="W29" s="106"/>
    </row>
    <row r="30" spans="1:23" x14ac:dyDescent="0.2">
      <c r="A30" s="33"/>
      <c r="B30" s="5"/>
      <c r="C30" s="5"/>
      <c r="D30" s="6"/>
      <c r="E30" s="6"/>
      <c r="F30" s="9">
        <f t="shared" si="1"/>
        <v>0</v>
      </c>
      <c r="G30" s="6"/>
      <c r="H30" s="6"/>
      <c r="I30" s="5"/>
      <c r="J30" s="7"/>
      <c r="K30" s="5" t="s">
        <v>15</v>
      </c>
      <c r="L30" s="5"/>
      <c r="M30" s="13"/>
      <c r="N30" s="5"/>
      <c r="O30" s="5"/>
      <c r="P30" s="5"/>
      <c r="Q30" s="13"/>
      <c r="R30" s="5"/>
      <c r="S30" s="5"/>
      <c r="T30" s="5"/>
      <c r="U30" s="8"/>
      <c r="V30" s="34">
        <f t="shared" si="0"/>
        <v>0</v>
      </c>
      <c r="W30" s="106"/>
    </row>
    <row r="31" spans="1:23" x14ac:dyDescent="0.2">
      <c r="A31" s="33"/>
      <c r="B31" s="5"/>
      <c r="C31" s="5"/>
      <c r="D31" s="6"/>
      <c r="E31" s="6"/>
      <c r="F31" s="9">
        <f t="shared" si="1"/>
        <v>0</v>
      </c>
      <c r="G31" s="6"/>
      <c r="H31" s="6"/>
      <c r="I31" s="5"/>
      <c r="J31" s="7"/>
      <c r="K31" s="5" t="s">
        <v>15</v>
      </c>
      <c r="L31" s="5"/>
      <c r="M31" s="13"/>
      <c r="N31" s="5"/>
      <c r="O31" s="5"/>
      <c r="P31" s="5"/>
      <c r="Q31" s="13"/>
      <c r="R31" s="5"/>
      <c r="S31" s="5"/>
      <c r="T31" s="5"/>
      <c r="U31" s="8"/>
      <c r="V31" s="34">
        <f t="shared" si="0"/>
        <v>0</v>
      </c>
      <c r="W31" s="106"/>
    </row>
    <row r="32" spans="1:23" x14ac:dyDescent="0.2">
      <c r="A32" s="33"/>
      <c r="B32" s="5"/>
      <c r="C32" s="5"/>
      <c r="D32" s="6"/>
      <c r="E32" s="6"/>
      <c r="F32" s="9">
        <f t="shared" si="1"/>
        <v>0</v>
      </c>
      <c r="G32" s="6"/>
      <c r="H32" s="6"/>
      <c r="I32" s="5"/>
      <c r="J32" s="7"/>
      <c r="K32" s="5" t="s">
        <v>15</v>
      </c>
      <c r="L32" s="5"/>
      <c r="M32" s="13"/>
      <c r="N32" s="5"/>
      <c r="O32" s="5"/>
      <c r="P32" s="5"/>
      <c r="Q32" s="13"/>
      <c r="R32" s="5"/>
      <c r="S32" s="5"/>
      <c r="T32" s="5"/>
      <c r="U32" s="8"/>
      <c r="V32" s="34">
        <f t="shared" si="0"/>
        <v>0</v>
      </c>
      <c r="W32" s="106"/>
    </row>
    <row r="33" spans="1:23" x14ac:dyDescent="0.2">
      <c r="A33" s="35" t="s">
        <v>78</v>
      </c>
      <c r="B33" s="36" t="s">
        <v>0</v>
      </c>
      <c r="C33" s="36">
        <v>0</v>
      </c>
      <c r="D33" s="37">
        <v>400</v>
      </c>
      <c r="E33" s="37">
        <v>400</v>
      </c>
      <c r="F33" s="50">
        <f>D33+E33</f>
        <v>800</v>
      </c>
      <c r="G33" s="37">
        <v>90</v>
      </c>
      <c r="H33" s="37">
        <v>5000</v>
      </c>
      <c r="I33" s="36">
        <v>150</v>
      </c>
      <c r="J33" s="38">
        <v>800</v>
      </c>
      <c r="K33" s="36" t="s">
        <v>15</v>
      </c>
      <c r="L33" s="36" t="s">
        <v>2</v>
      </c>
      <c r="M33" s="51">
        <v>0.6</v>
      </c>
      <c r="N33" s="36" t="s">
        <v>16</v>
      </c>
      <c r="O33" s="36" t="s">
        <v>14</v>
      </c>
      <c r="P33" s="36" t="s">
        <v>3</v>
      </c>
      <c r="Q33" s="51">
        <v>0.5</v>
      </c>
      <c r="R33" s="36" t="s">
        <v>16</v>
      </c>
      <c r="S33" s="36" t="s">
        <v>14</v>
      </c>
      <c r="T33" s="36" t="s">
        <v>13</v>
      </c>
      <c r="U33" s="40" t="s">
        <v>85</v>
      </c>
      <c r="V33" s="41">
        <f t="shared" si="0"/>
        <v>0</v>
      </c>
      <c r="W33" s="40" t="s">
        <v>126</v>
      </c>
    </row>
    <row r="34" spans="1:23" x14ac:dyDescent="0.2">
      <c r="A34" s="52"/>
      <c r="B34" s="53"/>
      <c r="C34" s="53"/>
      <c r="D34" s="54"/>
      <c r="E34" s="54"/>
      <c r="F34" s="55"/>
      <c r="G34" s="54"/>
      <c r="H34" s="54"/>
      <c r="I34" s="53"/>
      <c r="J34" s="53"/>
      <c r="K34" s="53"/>
      <c r="L34" s="53"/>
      <c r="M34" s="53"/>
      <c r="N34" s="53"/>
      <c r="O34" s="53"/>
      <c r="P34" s="53"/>
      <c r="Q34" s="53"/>
      <c r="R34" s="53"/>
      <c r="S34" s="53"/>
      <c r="T34" s="53"/>
      <c r="U34" s="57" t="s">
        <v>138</v>
      </c>
      <c r="V34" s="56">
        <f>SUBTOTAL(109,Table48[Totaal
Q×L×M '[m2']])</f>
        <v>0</v>
      </c>
      <c r="W34" s="53"/>
    </row>
    <row r="35" spans="1:23" x14ac:dyDescent="0.2">
      <c r="A35" s="63"/>
      <c r="C35" s="64"/>
      <c r="U35" s="65"/>
      <c r="V35" s="66"/>
    </row>
    <row r="36" spans="1:23" x14ac:dyDescent="0.2">
      <c r="U36" s="65"/>
      <c r="V36" s="66"/>
    </row>
    <row r="37" spans="1:23" x14ac:dyDescent="0.2">
      <c r="U37" s="65"/>
      <c r="V37" s="66"/>
    </row>
    <row r="38" spans="1:23" ht="15" x14ac:dyDescent="0.25">
      <c r="A38" s="59" t="s">
        <v>146</v>
      </c>
      <c r="V38" s="68"/>
    </row>
    <row r="39" spans="1:23" ht="14.25" customHeight="1" x14ac:dyDescent="0.2"/>
    <row r="40" spans="1:23" ht="14.25" customHeight="1" x14ac:dyDescent="0.25">
      <c r="A40" s="58" t="s">
        <v>96</v>
      </c>
      <c r="V40" s="68"/>
    </row>
    <row r="41" spans="1:23" ht="14.25" customHeight="1" x14ac:dyDescent="0.25">
      <c r="V41" s="68"/>
    </row>
    <row r="42" spans="1:23" ht="14.25" customHeight="1" x14ac:dyDescent="0.25">
      <c r="A42" s="58" t="s">
        <v>141</v>
      </c>
      <c r="V42" s="68"/>
    </row>
    <row r="43" spans="1:23" ht="14.25" customHeight="1" x14ac:dyDescent="0.25">
      <c r="A43" s="58" t="s">
        <v>81</v>
      </c>
      <c r="V43" s="68"/>
    </row>
    <row r="44" spans="1:23" ht="14.25" customHeight="1" x14ac:dyDescent="0.25">
      <c r="V44" s="68"/>
    </row>
    <row r="45" spans="1:23" ht="14.25" customHeight="1" x14ac:dyDescent="0.25">
      <c r="B45" s="61" t="s">
        <v>144</v>
      </c>
      <c r="C45" s="58" t="s">
        <v>98</v>
      </c>
      <c r="V45" s="68"/>
    </row>
    <row r="46" spans="1:23" ht="14.25" customHeight="1" x14ac:dyDescent="0.25">
      <c r="B46" s="8" t="s">
        <v>145</v>
      </c>
      <c r="C46" s="69" t="s">
        <v>109</v>
      </c>
      <c r="D46" s="69"/>
      <c r="E46" s="69"/>
      <c r="V46" s="68"/>
    </row>
    <row r="47" spans="1:23" ht="14.25" customHeight="1" x14ac:dyDescent="0.25">
      <c r="B47" s="70" t="s">
        <v>145</v>
      </c>
      <c r="C47" s="71" t="s">
        <v>87</v>
      </c>
      <c r="D47" s="71"/>
      <c r="E47" s="71"/>
      <c r="V47" s="68"/>
    </row>
    <row r="48" spans="1:23" ht="14.25" customHeight="1" x14ac:dyDescent="0.25">
      <c r="B48" s="72" t="s">
        <v>145</v>
      </c>
      <c r="C48" s="73" t="s">
        <v>108</v>
      </c>
      <c r="D48" s="73"/>
      <c r="E48" s="73"/>
      <c r="V48" s="68"/>
    </row>
    <row r="49" spans="1:22" ht="14.25" customHeight="1" x14ac:dyDescent="0.25">
      <c r="B49" s="74" t="s">
        <v>90</v>
      </c>
      <c r="C49" s="75" t="s">
        <v>84</v>
      </c>
      <c r="D49" s="75"/>
      <c r="E49" s="75"/>
      <c r="V49" s="68"/>
    </row>
    <row r="50" spans="1:22" ht="15" x14ac:dyDescent="0.25">
      <c r="V50" s="68"/>
    </row>
    <row r="51" spans="1:22" ht="15" x14ac:dyDescent="0.25">
      <c r="A51" s="59" t="s">
        <v>131</v>
      </c>
      <c r="V51" s="68"/>
    </row>
    <row r="53" spans="1:22" ht="15" x14ac:dyDescent="0.25">
      <c r="A53"/>
      <c r="B53" s="76" t="s">
        <v>223</v>
      </c>
      <c r="V53" s="68"/>
    </row>
    <row r="54" spans="1:22" x14ac:dyDescent="0.2">
      <c r="A54"/>
      <c r="B54" s="76" t="s">
        <v>224</v>
      </c>
    </row>
    <row r="55" spans="1:22" x14ac:dyDescent="0.2">
      <c r="A55"/>
      <c r="B55" s="76" t="s">
        <v>225</v>
      </c>
    </row>
    <row r="56" spans="1:22" x14ac:dyDescent="0.2">
      <c r="A56"/>
    </row>
    <row r="57" spans="1:22" x14ac:dyDescent="0.2">
      <c r="A57"/>
      <c r="B57" s="76" t="s">
        <v>226</v>
      </c>
    </row>
    <row r="58" spans="1:22" x14ac:dyDescent="0.2">
      <c r="A58"/>
      <c r="B58" s="76" t="s">
        <v>227</v>
      </c>
    </row>
    <row r="59" spans="1:22" x14ac:dyDescent="0.2">
      <c r="B59" s="76"/>
    </row>
    <row r="60" spans="1:22" ht="15" x14ac:dyDescent="0.25">
      <c r="A60" s="77" t="s">
        <v>165</v>
      </c>
      <c r="B60" s="78"/>
      <c r="C60" s="78"/>
      <c r="D60" s="78"/>
      <c r="E60" s="78"/>
    </row>
    <row r="61" spans="1:22" x14ac:dyDescent="0.2">
      <c r="A61" s="78"/>
      <c r="B61" s="78"/>
      <c r="C61" s="78"/>
      <c r="D61" s="78"/>
      <c r="E61" s="78"/>
    </row>
    <row r="62" spans="1:22" x14ac:dyDescent="0.2">
      <c r="A62" s="78" t="s">
        <v>105</v>
      </c>
      <c r="C62" s="78"/>
      <c r="D62" s="78"/>
      <c r="E62" s="78"/>
      <c r="F62" s="78"/>
    </row>
    <row r="64" spans="1:22" x14ac:dyDescent="0.2">
      <c r="B64" s="79" t="s">
        <v>4</v>
      </c>
      <c r="C64" s="79" t="s">
        <v>5</v>
      </c>
      <c r="D64" s="79" t="s">
        <v>6</v>
      </c>
      <c r="E64" s="79" t="s">
        <v>10</v>
      </c>
      <c r="F64" s="79" t="s">
        <v>11</v>
      </c>
    </row>
    <row r="65" spans="2:6" x14ac:dyDescent="0.2">
      <c r="B65" s="80">
        <v>150</v>
      </c>
      <c r="C65" s="80">
        <v>400</v>
      </c>
      <c r="D65" s="80">
        <v>600</v>
      </c>
      <c r="E65" s="9">
        <f>C65+D65</f>
        <v>1000</v>
      </c>
      <c r="F65" s="80">
        <v>1000</v>
      </c>
    </row>
    <row r="66" spans="2:6" x14ac:dyDescent="0.2">
      <c r="B66" s="81" t="s">
        <v>7</v>
      </c>
      <c r="C66" s="81">
        <f>$B$65+150</f>
        <v>300</v>
      </c>
      <c r="D66" s="81">
        <f>$B$65+150</f>
        <v>300</v>
      </c>
      <c r="E66" s="81">
        <f>C66+D66</f>
        <v>600</v>
      </c>
    </row>
    <row r="67" spans="2:6" x14ac:dyDescent="0.2">
      <c r="B67" s="81" t="s">
        <v>8</v>
      </c>
      <c r="C67" s="81">
        <f>E67-C66</f>
        <v>700</v>
      </c>
      <c r="D67" s="81">
        <f>E67-D66</f>
        <v>700</v>
      </c>
      <c r="E67" s="81">
        <f>$F$65-F67</f>
        <v>1000</v>
      </c>
      <c r="F67" s="64">
        <v>0</v>
      </c>
    </row>
    <row r="68" spans="2:6" x14ac:dyDescent="0.2">
      <c r="B68" s="81"/>
      <c r="C68" s="81"/>
      <c r="D68" s="81"/>
      <c r="E68" s="81"/>
    </row>
    <row r="69" spans="2:6" x14ac:dyDescent="0.2">
      <c r="C69" s="82"/>
      <c r="D69" s="82"/>
      <c r="E69" s="82"/>
    </row>
    <row r="70" spans="2:6" x14ac:dyDescent="0.2">
      <c r="C70" s="82">
        <f>C66</f>
        <v>300</v>
      </c>
      <c r="D70" s="82">
        <f>D67</f>
        <v>700</v>
      </c>
      <c r="E70" s="82">
        <f>C70+D70</f>
        <v>1000</v>
      </c>
    </row>
    <row r="71" spans="2:6" x14ac:dyDescent="0.2">
      <c r="C71" s="82">
        <f>C67</f>
        <v>700</v>
      </c>
      <c r="D71" s="82">
        <f>D66</f>
        <v>300</v>
      </c>
      <c r="E71" s="82">
        <f>C71+D71</f>
        <v>1000</v>
      </c>
    </row>
    <row r="72" spans="2:6" x14ac:dyDescent="0.2">
      <c r="C72" s="82"/>
      <c r="D72" s="82"/>
      <c r="E72" s="82"/>
    </row>
  </sheetData>
  <sheetProtection sheet="1" insertRows="0" deleteRows="0"/>
  <dataConsolidate/>
  <mergeCells count="7">
    <mergeCell ref="P15:R19"/>
    <mergeCell ref="Q21:T21"/>
    <mergeCell ref="A21:C21"/>
    <mergeCell ref="D21:G21"/>
    <mergeCell ref="H21:J21"/>
    <mergeCell ref="K21:L21"/>
    <mergeCell ref="M21:P21"/>
  </mergeCells>
  <conditionalFormatting sqref="A24:U33">
    <cfRule type="expression" dxfId="101" priority="4">
      <formula>OR(A24="")</formula>
    </cfRule>
  </conditionalFormatting>
  <conditionalFormatting sqref="B65">
    <cfRule type="expression" dxfId="100" priority="31">
      <formula>NOT(OR(B65=50,B65=60,B65=80,B65=100,B65=120,B65=133,B65=150))</formula>
    </cfRule>
  </conditionalFormatting>
  <conditionalFormatting sqref="C24:C33">
    <cfRule type="cellIs" dxfId="99" priority="25" operator="lessThan">
      <formula>0</formula>
    </cfRule>
  </conditionalFormatting>
  <conditionalFormatting sqref="C65">
    <cfRule type="expression" dxfId="98" priority="30">
      <formula>NOT(AND(C65&gt;=B65+150,C65&lt;=F65-B65-150,E65=F65))</formula>
    </cfRule>
  </conditionalFormatting>
  <conditionalFormatting sqref="D24:D33">
    <cfRule type="expression" dxfId="97" priority="33">
      <formula>NOT(AND(D24&gt;=I24+150,D24&lt;=J24-I24-150,I24&gt;0,J24&gt;0))</formula>
    </cfRule>
  </conditionalFormatting>
  <conditionalFormatting sqref="D65">
    <cfRule type="expression" dxfId="96" priority="29">
      <formula>NOT(AND(D65&gt;=B65+150,D65&lt;=F65-B65-150,E65=F65))</formula>
    </cfRule>
  </conditionalFormatting>
  <conditionalFormatting sqref="E24:E33">
    <cfRule type="expression" dxfId="95" priority="32">
      <formula>NOT(AND(E24&gt;=I24+150,E24&lt;=J24-I24-150,I24&gt;0,J24&gt;0))</formula>
    </cfRule>
  </conditionalFormatting>
  <conditionalFormatting sqref="E65">
    <cfRule type="expression" dxfId="94" priority="28">
      <formula>NOT(AND(E65&gt;=2*(B65+150),E65=F65))</formula>
    </cfRule>
  </conditionalFormatting>
  <conditionalFormatting sqref="F24:F33">
    <cfRule type="expression" dxfId="93" priority="26">
      <formula>NOT(F24=J24)</formula>
    </cfRule>
  </conditionalFormatting>
  <conditionalFormatting sqref="F65">
    <cfRule type="cellIs" dxfId="92" priority="27" operator="notBetween">
      <formula>600</formula>
      <formula>1100</formula>
    </cfRule>
  </conditionalFormatting>
  <conditionalFormatting sqref="G24:G33">
    <cfRule type="cellIs" dxfId="91" priority="24" operator="notBetween">
      <formula>80</formula>
      <formula>175</formula>
    </cfRule>
  </conditionalFormatting>
  <conditionalFormatting sqref="H24:H33">
    <cfRule type="cellIs" dxfId="90" priority="23" operator="notBetween">
      <formula>2000</formula>
      <formula>8000</formula>
    </cfRule>
    <cfRule type="cellIs" dxfId="89" priority="22" operator="lessThan">
      <formula>2000</formula>
    </cfRule>
  </conditionalFormatting>
  <conditionalFormatting sqref="I24:I33">
    <cfRule type="expression" dxfId="88" priority="17">
      <formula>NOT(OR(I24=50,I24=60,I24=80,I24=100,I24=120,I24=133,I24=150,I24=172,I24=200,I24=220,I24=240,I24=250))</formula>
    </cfRule>
    <cfRule type="expression" dxfId="87" priority="15">
      <formula>OR(AND(L24="Power T",OR(I24=220)))</formula>
    </cfRule>
    <cfRule type="expression" dxfId="86" priority="3">
      <formula>AND(OR(D24&gt;0,E24&gt;0),I24=0)</formula>
    </cfRule>
    <cfRule type="expression" dxfId="85" priority="8">
      <formula>AND(OR(D24&gt;0,E24&gt;0),I24=0)</formula>
    </cfRule>
    <cfRule type="expression" dxfId="84" priority="16">
      <formula>OR(AND(L24="Power T",OR(I24=50)),AND(L24="Power S",OR(I24=220,I24=250)),AND(L24="Perform R",OR(I24=50,I24=220,I24=250)),AND(L24="Perform C",OR(I24=220,I24=250)))</formula>
    </cfRule>
  </conditionalFormatting>
  <conditionalFormatting sqref="J24:J33">
    <cfRule type="expression" dxfId="83" priority="9">
      <formula>AND(OR(D24&gt;0,E24&gt;0),J24=0)</formula>
    </cfRule>
    <cfRule type="cellIs" dxfId="82" priority="36" operator="notBetween">
      <formula>600</formula>
      <formula>1100</formula>
    </cfRule>
    <cfRule type="expression" dxfId="81" priority="2">
      <formula>AND(OR(D24&gt;0,E24&gt;0),ISBLANK(J24))</formula>
    </cfRule>
  </conditionalFormatting>
  <conditionalFormatting sqref="K24:K33">
    <cfRule type="expression" dxfId="80" priority="14">
      <formula>NOT(OR(K24="FTV HL",K24=""))</formula>
    </cfRule>
  </conditionalFormatting>
  <conditionalFormatting sqref="L24:L33">
    <cfRule type="expression" dxfId="79" priority="13">
      <formula>NOT(OR(L24="Power T",L24="Power S",L24="Perform R",L24="Perform C"))</formula>
    </cfRule>
    <cfRule type="expression" dxfId="78" priority="12">
      <formula>OR(AND(L24="Power T",OR(I24=50)),AND(L24="Power S",OR(I24=220,I24=250)),AND(L24="Perform R",OR(I24=50,I24=220,I24=250)),AND(L24="Perform C",OR(I24=220,I24=250)))</formula>
    </cfRule>
    <cfRule type="expression" dxfId="77" priority="11">
      <formula>OR(AND(L24="Power T",OR(I24=220)))</formula>
    </cfRule>
  </conditionalFormatting>
  <conditionalFormatting sqref="M24:M33">
    <cfRule type="expression" dxfId="76" priority="10">
      <formula>OR(AND(N24="HPS 200",NOT(M24=0.55)),AND(NOT(N24="HPS 200"),M24=0.55))</formula>
    </cfRule>
    <cfRule type="expression" dxfId="75" priority="5">
      <formula>AND(P24="G",NOT(OR(M24=0.7,M24=0.75,M24=0.8)))</formula>
    </cfRule>
  </conditionalFormatting>
  <conditionalFormatting sqref="N24:N33">
    <cfRule type="expression" dxfId="73" priority="7">
      <formula>OR(AND(N24="HPS 200",NOT(M24=0.55)),AND(NOT(N24="HPS 200"),M24=0.55))</formula>
    </cfRule>
    <cfRule type="expression" dxfId="72" priority="21">
      <formula>NOT(OR(N24="SP 25",N24="SP 25",N24="PVDF 25",N24="PVDF 35",N24="PUR 50",N24="PVCF 150",N24="HPS 200",N24="PRISMA",N24="PRISMA ELEMENTS",N24="Inox 304",N24="Inox 316L",N24="Inox 316"))</formula>
    </cfRule>
  </conditionalFormatting>
  <conditionalFormatting sqref="P24:P33">
    <cfRule type="expression" dxfId="71" priority="6">
      <formula>AND(P24="G",NOT(OR(M24=0.7,M24=0.75,M24=0.8)))</formula>
    </cfRule>
    <cfRule type="expression" dxfId="70" priority="35">
      <formula>NOT(OR(P24="S",P24="V",P24="V2",P24="G",P24="M",P24="M3",P24="M8"))</formula>
    </cfRule>
  </conditionalFormatting>
  <conditionalFormatting sqref="R24:R33">
    <cfRule type="expression" dxfId="68" priority="19">
      <formula>NOT(OR(R24="SP 25",R24="SP 25",R24="PVDF 25",R24="PVDF 35",R24="PUR 50",R24="PVCF 150",R24="HPS 200",R24="PRISMA",R24="PRISMA ELEMENTS",R24="Inox 304",R24="Inox 316L",R24="Inox 316"))</formula>
    </cfRule>
  </conditionalFormatting>
  <conditionalFormatting sqref="T24:T33">
    <cfRule type="expression" dxfId="67" priority="34">
      <formula>NOT(OR(T24="S",T24="V",T24="V2",T24="G",T24="M2"))</formula>
    </cfRule>
  </conditionalFormatting>
  <conditionalFormatting sqref="W33">
    <cfRule type="expression" dxfId="66" priority="1">
      <formula>OR(W33="")</formula>
    </cfRule>
  </conditionalFormatting>
  <dataValidations count="16">
    <dataValidation type="custom" allowBlank="1" sqref="F33" xr:uid="{89FAF88E-18B5-4E2F-A676-A9F6D2E66DB0}">
      <formula1>AND(F33&gt;=2*(I33+150),F33&lt;=J33-60)</formula1>
    </dataValidation>
    <dataValidation type="list" allowBlank="1" sqref="K24:K32" xr:uid="{602869B5-18AD-452C-8544-F0220FF2C97C}">
      <formula1>"FTV HL"</formula1>
    </dataValidation>
    <dataValidation type="list" allowBlank="1" sqref="I33" xr:uid="{0B63F3B1-AAE3-4C82-A743-5D957045FA4F}">
      <formula1>"50,60,80,100,120,133,150,172,200,220,240,250"</formula1>
    </dataValidation>
    <dataValidation type="list" allowBlank="1" sqref="N24:N33 R24:R33" xr:uid="{43FE68C2-51DD-457E-ACB4-80E7614ECF5E}">
      <formula1>"SP 25,SP 25,PVDF 25,PVDF 35,PUR 50,PVCF 150,HPS 200,PRISMA,PRISMA ELEMENTS,Inox 304,Inox 316L,Inox 316"</formula1>
    </dataValidation>
    <dataValidation type="whole" errorStyle="information" allowBlank="1" errorTitle="wrong" sqref="G33" xr:uid="{C37ACF25-2566-4C77-A005-A4A4F510FA1D}">
      <formula1>80</formula1>
      <formula2>175</formula2>
    </dataValidation>
    <dataValidation type="whole" errorStyle="information" allowBlank="1" errorTitle="Wrong length" error="Insert length (whole number)_x000a_2000 to 8000 mm" sqref="H33" xr:uid="{63E60618-C759-4701-A1C2-506D871CC067}">
      <formula1>2000</formula1>
      <formula2>8000</formula2>
    </dataValidation>
    <dataValidation type="whole" allowBlank="1" showInputMessage="1" showErrorMessage="1" sqref="F65" xr:uid="{B78C0708-A210-4BCC-97E7-3F6B7711AD81}">
      <formula1>600</formula1>
      <formula2>1100</formula2>
    </dataValidation>
    <dataValidation type="list" allowBlank="1" sqref="T24:T33" xr:uid="{0AD9231F-7924-46CE-800D-3D09282A7C72}">
      <formula1>"S,V,V2,G,M2"</formula1>
    </dataValidation>
    <dataValidation type="list" allowBlank="1" sqref="P24:P33" xr:uid="{6D0F1730-E242-423C-8EAE-1A12F0B8047C}">
      <formula1>"S,V,V2,G,M,M3,M8"</formula1>
    </dataValidation>
    <dataValidation type="list" allowBlank="1" sqref="L24:L33" xr:uid="{BD44D173-907C-46AD-B856-FB18A15C812E}">
      <formula1>"Power T,Power S,Perform R,Perform C"</formula1>
    </dataValidation>
    <dataValidation type="whole" errorStyle="information" allowBlank="1" errorTitle="Wrong module" error="Insert module M [mm] (whole number):_x000a_600 mm to 1200 mm_x000a_1000 mm standard module_x000a_1200 mm standard module" sqref="J33" xr:uid="{BBC773AE-B599-4C30-A830-12849CD367EF}">
      <formula1>600</formula1>
      <formula2>1100</formula2>
    </dataValidation>
    <dataValidation type="list" allowBlank="1" sqref="B65" xr:uid="{30ED671C-8561-49C7-97A5-4A9CA8F92D4E}">
      <formula1>"50,60,80,100,120,133,150"</formula1>
    </dataValidation>
    <dataValidation type="custom" errorStyle="information" allowBlank="1" errorTitle="wrong" sqref="D33" xr:uid="{FA2E2AE4-5B93-4647-9C6E-819F0CCAF9EE}">
      <formula1>AND(D33&gt;=I33+150,D33&lt;=J33-60-I33-150)</formula1>
    </dataValidation>
    <dataValidation type="custom" errorStyle="information" allowBlank="1" errorTitle="wrong" sqref="E33" xr:uid="{04A32BAF-0251-4667-B901-9C915501BCA8}">
      <formula1>AND(E33&gt;=I33+150,E33&lt;=J33-60-I33-150)</formula1>
    </dataValidation>
    <dataValidation type="whole" operator="greaterThanOrEqual" allowBlank="1" sqref="C24:C33" xr:uid="{4B48B5E7-AB66-428C-82F7-F072757920F6}">
      <formula1>0</formula1>
    </dataValidation>
    <dataValidation type="list" allowBlank="1" showInputMessage="1" showErrorMessage="1" sqref="W24:W33" xr:uid="{745A23F0-FEB3-4672-A5E2-123590BB6267}">
      <formula1>"Priority A, Priority B, Priority C"</formula1>
    </dataValidation>
  </dataValidations>
  <hyperlinks>
    <hyperlink ref="B55" r:id="rId1" tooltip="Download" display="https://www.trimo-group.com/files/downloads/Trimoterm Fireproof Panels Brochure.pdf" xr:uid="{1FBEE22F-7876-4E99-A175-0EB5D61FD72C}"/>
    <hyperlink ref="B57" r:id="rId2" display="pack" xr:uid="{027DC4FA-AE51-4959-994D-EE0DEF86AC9F}"/>
    <hyperlink ref="B58" r:id="rId3" xr:uid="{341EFC1A-82F9-4FD6-B7B1-BD13CDAD4606}"/>
    <hyperlink ref="B54" r:id="rId4" xr:uid="{19D1906F-ACC6-49A8-9D31-E96B2AA73FDD}"/>
    <hyperlink ref="B53" r:id="rId5" tooltip="Download" display="https://www.trimo-group.com/files/downloads/Trimoterm Technical Specification.pdf" xr:uid="{4BBF6FC4-9E07-4861-AC13-9C8B106A77CF}"/>
  </hyperlinks>
  <pageMargins left="0.39370078740157483" right="0.39370078740157483" top="0.39370078740157483" bottom="0.39370078740157483" header="0.31496062992125984" footer="0.31496062992125984"/>
  <pageSetup paperSize="9" scale="47" pageOrder="overThenDown" orientation="landscape" r:id="rId6"/>
  <ignoredErrors>
    <ignoredError sqref="A2:B2 A35:XFD37 C33:E33 G33:J33 A32:J32 A65:XFD65 A64 G64:XFD64 A44:XFD44 B43:XFD43 A22:XFD22 B21:C21 X21:XFD21 X23:XFD23 A50:XFD50 A49 D49:XFD49 V33 A48 A47 D47:XFD47 A16:O16 B14:XFD14 A41:XFD41 B40:XFD40 E21:G21 A46 A45 D45:XFD45 A20:XFD20 B17:O17 A63:XFD63 B62:XFD62 A59:XFD59 C58:XFD58 D48:XFD48 D46:XFD46 A10:XFD11 B8:XFD8 B7:XFD7 Q33 A68:XFD1048576 A67 C67:XFD67 A66 C66:XFD66 I21:J21 L21 M33 X33:XFD33 B6:XFD6 B5:XFD5 A52:XFD52 B51:XFD51 N21:P21 R21:T21 A1:B1 D1:XFD1 B13:XFD13 B12:XFD12 A34:T34 V34:XFD34 B9:XFD9 C56:XFD56 C55:XFD55 C53:XFD53 B42:XFD42 C57:XFD57 A4:XFD4 A3:B3 D3 A39:XFD39 B38:XFD38 F3:XFD3 C54:XFD54 A24:J24 L24:XFD24 A25:J25 L25:XFD25 A26:J26 L26:XFD26 A27:J27 L27:XFD27 A28:J28 L28:XFD28 A29:J29 L29:XFD29 A30:J30 L30:XFD30 A31:J31 L31:XFD31 L32:XFD32 D2:XFD2 A61:XFD61 B60:XFD60 A15:O15 S15:XFD15 S16:XFD16 A18:O19 S18:XFD19 S17:XFD17" unlockedFormula="1"/>
    <ignoredError sqref="F33" unlockedFormula="1" listDataValidation="1"/>
  </ignoredErrors>
  <drawing r:id="rId7"/>
  <legacyDrawing r:id="rId8"/>
  <tableParts count="1">
    <tablePart r:id="rId9"/>
  </tableParts>
  <extLst>
    <ext xmlns:x14="http://schemas.microsoft.com/office/spreadsheetml/2009/9/main" uri="{78C0D931-6437-407d-A8EE-F0AAD7539E65}">
      <x14:conditionalFormattings>
        <x14:conditionalFormatting xmlns:xm="http://schemas.microsoft.com/office/excel/2006/main">
          <x14:cfRule type="expression" priority="20" id="{00000000-000E-0000-0500-000013000000}">
            <xm:f>COUNTIF(List_Values!$A$2:$A$11,M24)=0</xm:f>
            <x14:dxf>
              <fill>
                <patternFill patternType="solid">
                  <bgColor rgb="FFFFC7CE"/>
                </patternFill>
              </fill>
            </x14:dxf>
          </x14:cfRule>
          <xm:sqref>M24:M33</xm:sqref>
        </x14:conditionalFormatting>
        <x14:conditionalFormatting xmlns:xm="http://schemas.microsoft.com/office/excel/2006/main">
          <x14:cfRule type="expression" priority="18" id="{00000000-000E-0000-0500-000011000000}">
            <xm:f>COUNTIF(List_Values!$B$2:$B$11,Q24)=0</xm:f>
            <x14:dxf>
              <fill>
                <patternFill patternType="solid">
                  <bgColor rgb="FFFFC7CE"/>
                </patternFill>
              </fill>
            </x14:dxf>
          </x14:cfRule>
          <xm:sqref>Q24:Q33</xm:sqref>
        </x14:conditionalFormatting>
      </x14:conditionalFormattings>
    </ext>
    <ext xmlns:x14="http://schemas.microsoft.com/office/spreadsheetml/2009/9/main" uri="{CCE6A557-97BC-4b89-ADB6-D9C93CAAB3DF}">
      <x14:dataValidations xmlns:xm="http://schemas.microsoft.com/office/excel/2006/main" count="2">
        <x14:dataValidation type="list" allowBlank="1" xr:uid="{63C3DA5E-026A-4ACE-8C98-DF1B2BCD4A12}">
          <x14:formula1>
            <xm:f>List_Values!$A$2:$A$9</xm:f>
          </x14:formula1>
          <xm:sqref>M24:M33</xm:sqref>
        </x14:dataValidation>
        <x14:dataValidation type="list" allowBlank="1" xr:uid="{F12D1343-8A19-4D6C-9C6E-6F7189416CEE}">
          <x14:formula1>
            <xm:f>List_Values!$B$2:$B$11</xm:f>
          </x14:formula1>
          <xm:sqref>Q24:Q33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7A66A-1F05-4EDE-BF92-480CB2A13714}">
  <sheetPr codeName="Sheet6"/>
  <dimension ref="A1:W73"/>
  <sheetViews>
    <sheetView showGridLines="0" zoomScaleNormal="100" zoomScaleSheetLayoutView="70" workbookViewId="0">
      <selection activeCell="E1" sqref="E1"/>
    </sheetView>
  </sheetViews>
  <sheetFormatPr defaultColWidth="9" defaultRowHeight="14.25" x14ac:dyDescent="0.2"/>
  <cols>
    <col min="1" max="1" width="17.625" style="58" customWidth="1"/>
    <col min="2" max="2" width="14.625" style="58" customWidth="1"/>
    <col min="3" max="10" width="10.625" style="58" customWidth="1"/>
    <col min="11" max="11" width="12" style="58" customWidth="1"/>
    <col min="12" max="12" width="11.375" style="58" customWidth="1"/>
    <col min="13" max="13" width="10.625" style="58" customWidth="1"/>
    <col min="14" max="15" width="12.625" style="58" customWidth="1"/>
    <col min="16" max="17" width="10.625" style="58" customWidth="1"/>
    <col min="18" max="19" width="12.625" style="58" customWidth="1"/>
    <col min="20" max="20" width="10.625" style="58" customWidth="1"/>
    <col min="21" max="21" width="24.625" style="58" customWidth="1"/>
    <col min="22" max="22" width="10.625" style="58" customWidth="1"/>
    <col min="23" max="16384" width="9" style="58"/>
  </cols>
  <sheetData>
    <row r="1" spans="1:18" s="43" customFormat="1" ht="15.75" x14ac:dyDescent="0.25">
      <c r="B1" s="44"/>
      <c r="C1" s="45" t="s">
        <v>136</v>
      </c>
    </row>
    <row r="2" spans="1:18" s="43" customFormat="1" ht="26.25" x14ac:dyDescent="0.4">
      <c r="C2" s="47" t="s">
        <v>166</v>
      </c>
    </row>
    <row r="3" spans="1:18" s="43" customFormat="1" ht="15.75" x14ac:dyDescent="0.25">
      <c r="C3" s="48" t="s">
        <v>142</v>
      </c>
      <c r="D3" s="49" t="str" cm="1">
        <f t="array" ref="D3">LOOKUP(2,1/(Updates!A:A&lt;&gt;""),Updates!A:A)</f>
        <v>1.4.1</v>
      </c>
      <c r="E3" s="30" t="s">
        <v>214</v>
      </c>
      <c r="J3" s="46"/>
    </row>
    <row r="4" spans="1:18" s="43" customFormat="1" x14ac:dyDescent="0.2"/>
    <row r="5" spans="1:18" ht="15" x14ac:dyDescent="0.25">
      <c r="A5" s="84" t="s">
        <v>129</v>
      </c>
      <c r="B5" s="31" t="str">
        <f>IF('FTV HL-paneel'!B5=0,"",'FTV HL-paneel'!B5)</f>
        <v/>
      </c>
      <c r="C5" s="32"/>
    </row>
    <row r="6" spans="1:18" ht="15" x14ac:dyDescent="0.25">
      <c r="A6" s="84" t="s">
        <v>130</v>
      </c>
      <c r="B6" s="31" t="str">
        <f>IF('FTV HL-paneel'!B6=0,"",'FTV HL-paneel'!B6)</f>
        <v/>
      </c>
      <c r="C6" s="32"/>
    </row>
    <row r="7" spans="1:18" ht="15" x14ac:dyDescent="0.25">
      <c r="A7" s="84" t="s">
        <v>112</v>
      </c>
      <c r="B7" s="31" t="str">
        <f>IF('FTV HL-paneel'!B7=0,"",'FTV HL-paneel'!B7)</f>
        <v/>
      </c>
      <c r="C7" s="32"/>
    </row>
    <row r="8" spans="1:18" ht="15" x14ac:dyDescent="0.25">
      <c r="A8" s="84" t="s">
        <v>111</v>
      </c>
      <c r="B8" s="31" t="str">
        <f>IF('FTV HL-paneel'!B8=0,"",'FTV HL-paneel'!B8)</f>
        <v/>
      </c>
      <c r="C8" s="32"/>
    </row>
    <row r="9" spans="1:18" ht="15" x14ac:dyDescent="0.25">
      <c r="A9" s="84" t="s">
        <v>139</v>
      </c>
      <c r="B9" s="31" t="str">
        <f>IF('FTV HL-paneel'!B9=0,"",'FTV HL-paneel'!B9)</f>
        <v/>
      </c>
      <c r="C9" s="32"/>
    </row>
    <row r="12" spans="1:18" ht="15" x14ac:dyDescent="0.25">
      <c r="A12" s="84" t="s">
        <v>137</v>
      </c>
      <c r="B12" s="31" t="str">
        <f>IF('FTV HL-paneel'!B12=0,"",'FTV HL-paneel'!B12)</f>
        <v/>
      </c>
      <c r="C12" s="85"/>
    </row>
    <row r="13" spans="1:18" ht="15" x14ac:dyDescent="0.25">
      <c r="A13" s="84" t="s">
        <v>140</v>
      </c>
      <c r="B13" s="31" t="str">
        <f>IF('FTV HL-paneel'!B13=0,"",'FTV HL-paneel'!B13)</f>
        <v/>
      </c>
      <c r="C13" s="85"/>
      <c r="M13" s="63"/>
      <c r="Q13" s="63"/>
    </row>
    <row r="14" spans="1:18" ht="15" customHeight="1" x14ac:dyDescent="0.25">
      <c r="A14" s="84" t="s">
        <v>60</v>
      </c>
      <c r="B14" s="31" t="str">
        <f>IF('FTV HL-paneel'!B14=0,"",'FTV HL-paneel'!B14)</f>
        <v/>
      </c>
      <c r="C14" s="85"/>
      <c r="P14" s="114"/>
      <c r="Q14" s="114"/>
      <c r="R14" s="114"/>
    </row>
    <row r="15" spans="1:18" ht="14.25" customHeight="1" x14ac:dyDescent="0.2">
      <c r="P15" s="136" t="s">
        <v>206</v>
      </c>
      <c r="Q15" s="136"/>
      <c r="R15" s="136"/>
    </row>
    <row r="16" spans="1:18" x14ac:dyDescent="0.2">
      <c r="P16" s="136"/>
      <c r="Q16" s="136"/>
      <c r="R16" s="136"/>
    </row>
    <row r="17" spans="1:23" ht="15" x14ac:dyDescent="0.25">
      <c r="A17" s="84" t="s">
        <v>102</v>
      </c>
      <c r="B17" s="31" t="str">
        <f>IF('FTV HL-paneel'!B17=0,"",'FTV HL-paneel'!B17)</f>
        <v/>
      </c>
      <c r="C17" s="85"/>
      <c r="P17" s="136"/>
      <c r="Q17" s="136"/>
      <c r="R17" s="136"/>
    </row>
    <row r="18" spans="1:23" x14ac:dyDescent="0.2">
      <c r="P18" s="136"/>
      <c r="Q18" s="136"/>
      <c r="R18" s="136"/>
    </row>
    <row r="21" spans="1:23" s="43" customFormat="1" ht="15.75" customHeight="1" x14ac:dyDescent="0.2">
      <c r="A21" s="134" t="s">
        <v>120</v>
      </c>
      <c r="B21" s="134"/>
      <c r="C21" s="134"/>
      <c r="D21" s="134" t="s">
        <v>97</v>
      </c>
      <c r="E21" s="134"/>
      <c r="F21" s="134"/>
      <c r="G21" s="134"/>
      <c r="H21" s="134" t="s">
        <v>122</v>
      </c>
      <c r="I21" s="134"/>
      <c r="J21" s="134"/>
      <c r="K21" s="134" t="s">
        <v>123</v>
      </c>
      <c r="L21" s="134"/>
      <c r="M21" s="131" t="s">
        <v>133</v>
      </c>
      <c r="N21" s="132"/>
      <c r="O21" s="132"/>
      <c r="P21" s="133"/>
      <c r="Q21" s="131" t="s">
        <v>134</v>
      </c>
      <c r="R21" s="132"/>
      <c r="S21" s="132"/>
      <c r="T21" s="133"/>
      <c r="U21" s="42" t="s">
        <v>82</v>
      </c>
      <c r="V21" s="42" t="s">
        <v>118</v>
      </c>
      <c r="W21" s="103" t="s">
        <v>125</v>
      </c>
    </row>
    <row r="22" spans="1:23" ht="3" customHeight="1" x14ac:dyDescent="0.25">
      <c r="A22" s="19"/>
      <c r="B22" s="19"/>
      <c r="C22" s="19"/>
      <c r="D22" s="19"/>
      <c r="E22" s="19"/>
      <c r="F22" s="19"/>
      <c r="G22" s="19"/>
      <c r="H22" s="19"/>
      <c r="I22" s="19"/>
      <c r="J22" s="19"/>
      <c r="K22" s="19"/>
      <c r="L22" s="19"/>
      <c r="M22" s="19"/>
      <c r="N22" s="19"/>
      <c r="O22" s="19"/>
      <c r="P22" s="19"/>
      <c r="Q22" s="19"/>
      <c r="R22" s="19"/>
      <c r="S22" s="19"/>
      <c r="T22" s="19"/>
      <c r="U22" s="19"/>
      <c r="V22" s="19"/>
      <c r="W22" s="102"/>
    </row>
    <row r="23" spans="1:23" s="43" customFormat="1" ht="45" x14ac:dyDescent="0.2">
      <c r="A23" s="86" t="s">
        <v>101</v>
      </c>
      <c r="B23" s="87" t="s">
        <v>124</v>
      </c>
      <c r="C23" s="87" t="s">
        <v>119</v>
      </c>
      <c r="D23" s="87" t="s">
        <v>5</v>
      </c>
      <c r="E23" s="87" t="s">
        <v>6</v>
      </c>
      <c r="F23" s="87" t="s">
        <v>115</v>
      </c>
      <c r="G23" s="87" t="s">
        <v>148</v>
      </c>
      <c r="H23" s="87" t="s">
        <v>114</v>
      </c>
      <c r="I23" s="87" t="s">
        <v>94</v>
      </c>
      <c r="J23" s="87" t="s">
        <v>1</v>
      </c>
      <c r="K23" s="87" t="s">
        <v>123</v>
      </c>
      <c r="L23" s="87" t="s">
        <v>110</v>
      </c>
      <c r="M23" s="87" t="s">
        <v>92</v>
      </c>
      <c r="N23" s="87" t="s">
        <v>88</v>
      </c>
      <c r="O23" s="87" t="s">
        <v>99</v>
      </c>
      <c r="P23" s="87" t="s">
        <v>127</v>
      </c>
      <c r="Q23" s="87" t="s">
        <v>93</v>
      </c>
      <c r="R23" s="87" t="s">
        <v>89</v>
      </c>
      <c r="S23" s="87" t="s">
        <v>100</v>
      </c>
      <c r="T23" s="87" t="s">
        <v>128</v>
      </c>
      <c r="U23" s="87" t="s">
        <v>82</v>
      </c>
      <c r="V23" s="88" t="s">
        <v>107</v>
      </c>
      <c r="W23" s="87" t="s">
        <v>125</v>
      </c>
    </row>
    <row r="24" spans="1:23" x14ac:dyDescent="0.2">
      <c r="A24" s="33"/>
      <c r="B24" s="5"/>
      <c r="C24" s="5"/>
      <c r="D24" s="6"/>
      <c r="E24" s="6"/>
      <c r="F24" s="9">
        <f>D24+E24</f>
        <v>0</v>
      </c>
      <c r="G24" s="6"/>
      <c r="H24" s="6"/>
      <c r="I24" s="5"/>
      <c r="J24" s="7"/>
      <c r="K24" s="5" t="s">
        <v>15</v>
      </c>
      <c r="L24" s="5"/>
      <c r="M24" s="13"/>
      <c r="N24" s="5"/>
      <c r="O24" s="5"/>
      <c r="P24" s="5"/>
      <c r="Q24" s="13"/>
      <c r="R24" s="5"/>
      <c r="S24" s="5"/>
      <c r="T24" s="5"/>
      <c r="U24" s="8"/>
      <c r="V24" s="34">
        <f>C24*H24/1000*J24/1000</f>
        <v>0</v>
      </c>
      <c r="W24" s="104"/>
    </row>
    <row r="25" spans="1:23" x14ac:dyDescent="0.2">
      <c r="A25" s="33"/>
      <c r="B25" s="5"/>
      <c r="C25" s="5"/>
      <c r="D25" s="6"/>
      <c r="E25" s="6"/>
      <c r="F25" s="9">
        <f t="shared" ref="F25:F32" si="0">D25+E25</f>
        <v>0</v>
      </c>
      <c r="G25" s="6"/>
      <c r="H25" s="6"/>
      <c r="I25" s="5"/>
      <c r="J25" s="7"/>
      <c r="K25" s="5" t="s">
        <v>15</v>
      </c>
      <c r="L25" s="5"/>
      <c r="M25" s="14"/>
      <c r="N25" s="5"/>
      <c r="O25" s="5"/>
      <c r="P25" s="5"/>
      <c r="Q25" s="14"/>
      <c r="R25" s="5"/>
      <c r="S25" s="5"/>
      <c r="T25" s="5"/>
      <c r="U25" s="8"/>
      <c r="V25" s="34">
        <f>C25*H25/1000*J25/1000</f>
        <v>0</v>
      </c>
      <c r="W25" s="104"/>
    </row>
    <row r="26" spans="1:23" x14ac:dyDescent="0.2">
      <c r="A26" s="33"/>
      <c r="B26" s="5"/>
      <c r="C26" s="5"/>
      <c r="D26" s="6"/>
      <c r="E26" s="6"/>
      <c r="F26" s="9">
        <f t="shared" si="0"/>
        <v>0</v>
      </c>
      <c r="G26" s="6"/>
      <c r="H26" s="6"/>
      <c r="I26" s="5"/>
      <c r="J26" s="7"/>
      <c r="K26" s="5" t="s">
        <v>15</v>
      </c>
      <c r="L26" s="5"/>
      <c r="M26" s="14"/>
      <c r="N26" s="5"/>
      <c r="O26" s="5"/>
      <c r="P26" s="5"/>
      <c r="Q26" s="14"/>
      <c r="R26" s="5"/>
      <c r="S26" s="5"/>
      <c r="T26" s="5"/>
      <c r="U26" s="8"/>
      <c r="V26" s="34">
        <f>C26*H26/1000*J26/1000</f>
        <v>0</v>
      </c>
      <c r="W26" s="104"/>
    </row>
    <row r="27" spans="1:23" x14ac:dyDescent="0.2">
      <c r="A27" s="33"/>
      <c r="B27" s="5"/>
      <c r="C27" s="5"/>
      <c r="D27" s="6"/>
      <c r="E27" s="6"/>
      <c r="F27" s="9">
        <f t="shared" si="0"/>
        <v>0</v>
      </c>
      <c r="G27" s="6"/>
      <c r="H27" s="6"/>
      <c r="I27" s="5"/>
      <c r="J27" s="7"/>
      <c r="K27" s="5" t="s">
        <v>15</v>
      </c>
      <c r="L27" s="5"/>
      <c r="M27" s="14"/>
      <c r="N27" s="5"/>
      <c r="O27" s="5"/>
      <c r="P27" s="5"/>
      <c r="Q27" s="14"/>
      <c r="R27" s="5"/>
      <c r="S27" s="5"/>
      <c r="T27" s="5"/>
      <c r="U27" s="8"/>
      <c r="V27" s="34">
        <f>C27*H27/1000*J27/1000</f>
        <v>0</v>
      </c>
      <c r="W27" s="104"/>
    </row>
    <row r="28" spans="1:23" x14ac:dyDescent="0.2">
      <c r="A28" s="33"/>
      <c r="B28" s="5"/>
      <c r="C28" s="5"/>
      <c r="D28" s="6"/>
      <c r="E28" s="6"/>
      <c r="F28" s="9">
        <f t="shared" si="0"/>
        <v>0</v>
      </c>
      <c r="G28" s="6"/>
      <c r="H28" s="6"/>
      <c r="I28" s="5"/>
      <c r="J28" s="7"/>
      <c r="K28" s="5" t="s">
        <v>15</v>
      </c>
      <c r="L28" s="5"/>
      <c r="M28" s="13"/>
      <c r="N28" s="5"/>
      <c r="O28" s="5"/>
      <c r="P28" s="5"/>
      <c r="Q28" s="13"/>
      <c r="R28" s="5"/>
      <c r="S28" s="5"/>
      <c r="T28" s="5"/>
      <c r="U28" s="8"/>
      <c r="V28" s="34">
        <f t="shared" ref="V28:V32" si="1">C28*H28/1000*J28/1000</f>
        <v>0</v>
      </c>
      <c r="W28" s="104"/>
    </row>
    <row r="29" spans="1:23" x14ac:dyDescent="0.2">
      <c r="A29" s="33"/>
      <c r="B29" s="5"/>
      <c r="C29" s="5"/>
      <c r="D29" s="6"/>
      <c r="E29" s="6"/>
      <c r="F29" s="9">
        <f t="shared" si="0"/>
        <v>0</v>
      </c>
      <c r="G29" s="6"/>
      <c r="H29" s="6"/>
      <c r="I29" s="5"/>
      <c r="J29" s="7"/>
      <c r="K29" s="5" t="s">
        <v>15</v>
      </c>
      <c r="L29" s="5"/>
      <c r="M29" s="13"/>
      <c r="N29" s="5"/>
      <c r="O29" s="5"/>
      <c r="P29" s="5"/>
      <c r="Q29" s="13"/>
      <c r="R29" s="5"/>
      <c r="S29" s="5"/>
      <c r="T29" s="5"/>
      <c r="U29" s="8"/>
      <c r="V29" s="34">
        <f t="shared" si="1"/>
        <v>0</v>
      </c>
      <c r="W29" s="104"/>
    </row>
    <row r="30" spans="1:23" x14ac:dyDescent="0.2">
      <c r="A30" s="33"/>
      <c r="B30" s="5"/>
      <c r="C30" s="5"/>
      <c r="D30" s="6"/>
      <c r="E30" s="6"/>
      <c r="F30" s="9">
        <f t="shared" si="0"/>
        <v>0</v>
      </c>
      <c r="G30" s="6"/>
      <c r="H30" s="6"/>
      <c r="I30" s="5"/>
      <c r="J30" s="7"/>
      <c r="K30" s="5" t="s">
        <v>15</v>
      </c>
      <c r="L30" s="5"/>
      <c r="M30" s="13"/>
      <c r="N30" s="5"/>
      <c r="O30" s="5"/>
      <c r="P30" s="5"/>
      <c r="Q30" s="13"/>
      <c r="R30" s="5"/>
      <c r="S30" s="5"/>
      <c r="T30" s="5"/>
      <c r="U30" s="8"/>
      <c r="V30" s="34">
        <f t="shared" si="1"/>
        <v>0</v>
      </c>
      <c r="W30" s="104"/>
    </row>
    <row r="31" spans="1:23" x14ac:dyDescent="0.2">
      <c r="A31" s="33"/>
      <c r="B31" s="5"/>
      <c r="C31" s="5"/>
      <c r="D31" s="6"/>
      <c r="E31" s="6"/>
      <c r="F31" s="9">
        <f t="shared" si="0"/>
        <v>0</v>
      </c>
      <c r="G31" s="6"/>
      <c r="H31" s="6"/>
      <c r="I31" s="5"/>
      <c r="J31" s="7"/>
      <c r="K31" s="5" t="s">
        <v>15</v>
      </c>
      <c r="L31" s="5"/>
      <c r="M31" s="13"/>
      <c r="N31" s="5"/>
      <c r="O31" s="5"/>
      <c r="P31" s="5"/>
      <c r="Q31" s="13"/>
      <c r="R31" s="5"/>
      <c r="S31" s="5"/>
      <c r="T31" s="5"/>
      <c r="U31" s="8"/>
      <c r="V31" s="34">
        <f t="shared" si="1"/>
        <v>0</v>
      </c>
      <c r="W31" s="104"/>
    </row>
    <row r="32" spans="1:23" x14ac:dyDescent="0.2">
      <c r="A32" s="33"/>
      <c r="B32" s="5"/>
      <c r="C32" s="5"/>
      <c r="D32" s="6"/>
      <c r="E32" s="6"/>
      <c r="F32" s="9">
        <f t="shared" si="0"/>
        <v>0</v>
      </c>
      <c r="G32" s="6"/>
      <c r="H32" s="6"/>
      <c r="I32" s="5"/>
      <c r="J32" s="7"/>
      <c r="K32" s="5" t="s">
        <v>15</v>
      </c>
      <c r="L32" s="5"/>
      <c r="M32" s="13"/>
      <c r="N32" s="5"/>
      <c r="O32" s="5"/>
      <c r="P32" s="5"/>
      <c r="Q32" s="13"/>
      <c r="R32" s="5"/>
      <c r="S32" s="5"/>
      <c r="T32" s="5"/>
      <c r="U32" s="8"/>
      <c r="V32" s="34">
        <f t="shared" si="1"/>
        <v>0</v>
      </c>
      <c r="W32" s="104"/>
    </row>
    <row r="33" spans="1:23" x14ac:dyDescent="0.2">
      <c r="A33" s="35" t="s">
        <v>78</v>
      </c>
      <c r="B33" s="36" t="s">
        <v>0</v>
      </c>
      <c r="C33" s="36">
        <v>0</v>
      </c>
      <c r="D33" s="37">
        <v>400</v>
      </c>
      <c r="E33" s="37">
        <v>400</v>
      </c>
      <c r="F33" s="50">
        <f>D33+E33</f>
        <v>800</v>
      </c>
      <c r="G33" s="37">
        <v>90</v>
      </c>
      <c r="H33" s="37">
        <v>5000</v>
      </c>
      <c r="I33" s="36">
        <v>150</v>
      </c>
      <c r="J33" s="38">
        <v>1000</v>
      </c>
      <c r="K33" s="36" t="s">
        <v>15</v>
      </c>
      <c r="L33" s="36" t="s">
        <v>2</v>
      </c>
      <c r="M33" s="51">
        <v>0.6</v>
      </c>
      <c r="N33" s="36" t="s">
        <v>16</v>
      </c>
      <c r="O33" s="36" t="s">
        <v>14</v>
      </c>
      <c r="P33" s="36" t="s">
        <v>3</v>
      </c>
      <c r="Q33" s="51">
        <v>0.5</v>
      </c>
      <c r="R33" s="36" t="s">
        <v>16</v>
      </c>
      <c r="S33" s="36" t="s">
        <v>14</v>
      </c>
      <c r="T33" s="36" t="s">
        <v>13</v>
      </c>
      <c r="U33" s="40" t="s">
        <v>85</v>
      </c>
      <c r="V33" s="41">
        <f>C33*H33/1000*J33/1000</f>
        <v>0</v>
      </c>
      <c r="W33" s="40" t="s">
        <v>126</v>
      </c>
    </row>
    <row r="34" spans="1:23" x14ac:dyDescent="0.2">
      <c r="A34" s="52"/>
      <c r="B34" s="53"/>
      <c r="C34" s="53"/>
      <c r="D34" s="54"/>
      <c r="E34" s="54"/>
      <c r="F34" s="55"/>
      <c r="G34" s="54"/>
      <c r="H34" s="54"/>
      <c r="I34" s="53"/>
      <c r="J34" s="53"/>
      <c r="K34" s="53"/>
      <c r="L34" s="53"/>
      <c r="M34" s="53"/>
      <c r="N34" s="53"/>
      <c r="O34" s="53"/>
      <c r="P34" s="53"/>
      <c r="Q34" s="53"/>
      <c r="R34" s="53"/>
      <c r="S34" s="53"/>
      <c r="T34" s="53"/>
      <c r="U34" s="57" t="s">
        <v>138</v>
      </c>
      <c r="V34" s="56">
        <f>SUBTOTAL(109,Table5[Totaal
Q×L×M '[m2']])</f>
        <v>0</v>
      </c>
      <c r="W34" s="53"/>
    </row>
    <row r="35" spans="1:23" x14ac:dyDescent="0.2">
      <c r="A35" s="63"/>
      <c r="C35" s="64"/>
      <c r="U35" s="65"/>
      <c r="V35" s="66"/>
    </row>
    <row r="36" spans="1:23" x14ac:dyDescent="0.2">
      <c r="U36" s="65"/>
      <c r="V36" s="66"/>
    </row>
    <row r="37" spans="1:23" x14ac:dyDescent="0.2">
      <c r="M37" s="58" t="s">
        <v>207</v>
      </c>
      <c r="U37" s="65"/>
      <c r="V37" s="66"/>
    </row>
    <row r="38" spans="1:23" ht="15" x14ac:dyDescent="0.25">
      <c r="A38" s="59" t="s">
        <v>146</v>
      </c>
      <c r="V38" s="68"/>
    </row>
    <row r="39" spans="1:23" ht="14.25" customHeight="1" x14ac:dyDescent="0.2"/>
    <row r="40" spans="1:23" ht="14.25" customHeight="1" x14ac:dyDescent="0.25">
      <c r="A40" s="58" t="s">
        <v>96</v>
      </c>
      <c r="V40" s="68"/>
    </row>
    <row r="41" spans="1:23" ht="14.25" customHeight="1" x14ac:dyDescent="0.25">
      <c r="V41" s="68"/>
    </row>
    <row r="42" spans="1:23" ht="14.25" customHeight="1" x14ac:dyDescent="0.25">
      <c r="A42" s="58" t="s">
        <v>141</v>
      </c>
      <c r="V42" s="68"/>
    </row>
    <row r="43" spans="1:23" ht="14.25" customHeight="1" x14ac:dyDescent="0.25">
      <c r="A43" s="58" t="s">
        <v>81</v>
      </c>
      <c r="V43" s="68"/>
    </row>
    <row r="44" spans="1:23" ht="14.25" customHeight="1" x14ac:dyDescent="0.25">
      <c r="V44" s="68"/>
    </row>
    <row r="45" spans="1:23" ht="14.25" customHeight="1" x14ac:dyDescent="0.25">
      <c r="B45" s="61" t="s">
        <v>144</v>
      </c>
      <c r="C45" s="58" t="s">
        <v>98</v>
      </c>
      <c r="V45" s="68"/>
    </row>
    <row r="46" spans="1:23" ht="14.25" customHeight="1" x14ac:dyDescent="0.25">
      <c r="B46" s="8" t="s">
        <v>145</v>
      </c>
      <c r="C46" s="69" t="s">
        <v>109</v>
      </c>
      <c r="D46" s="69"/>
      <c r="E46" s="69"/>
      <c r="V46" s="68"/>
    </row>
    <row r="47" spans="1:23" ht="14.25" customHeight="1" x14ac:dyDescent="0.25">
      <c r="B47" s="70" t="s">
        <v>145</v>
      </c>
      <c r="C47" s="71" t="s">
        <v>87</v>
      </c>
      <c r="D47" s="71"/>
      <c r="E47" s="71"/>
      <c r="M47" s="90" t="s">
        <v>69</v>
      </c>
      <c r="V47" s="68"/>
    </row>
    <row r="48" spans="1:23" ht="14.25" customHeight="1" x14ac:dyDescent="0.25">
      <c r="B48" s="72" t="s">
        <v>145</v>
      </c>
      <c r="C48" s="73" t="s">
        <v>108</v>
      </c>
      <c r="D48" s="73"/>
      <c r="E48" s="73"/>
      <c r="V48" s="68"/>
    </row>
    <row r="49" spans="1:22" ht="14.25" customHeight="1" x14ac:dyDescent="0.25">
      <c r="B49" s="74" t="s">
        <v>90</v>
      </c>
      <c r="C49" s="75" t="s">
        <v>84</v>
      </c>
      <c r="D49" s="75"/>
      <c r="E49" s="75"/>
      <c r="V49" s="68"/>
    </row>
    <row r="50" spans="1:22" ht="14.25" customHeight="1" x14ac:dyDescent="0.25">
      <c r="V50" s="68"/>
    </row>
    <row r="51" spans="1:22" ht="15" x14ac:dyDescent="0.25">
      <c r="V51" s="68"/>
    </row>
    <row r="52" spans="1:22" ht="15" x14ac:dyDescent="0.25">
      <c r="A52" s="59" t="s">
        <v>131</v>
      </c>
      <c r="V52" s="68"/>
    </row>
    <row r="54" spans="1:22" ht="15" x14ac:dyDescent="0.25">
      <c r="A54"/>
      <c r="B54" s="76" t="s">
        <v>223</v>
      </c>
      <c r="V54" s="68"/>
    </row>
    <row r="55" spans="1:22" x14ac:dyDescent="0.2">
      <c r="A55"/>
      <c r="B55" s="76" t="s">
        <v>224</v>
      </c>
    </row>
    <row r="56" spans="1:22" x14ac:dyDescent="0.2">
      <c r="A56"/>
      <c r="B56" s="76" t="s">
        <v>225</v>
      </c>
    </row>
    <row r="57" spans="1:22" x14ac:dyDescent="0.2">
      <c r="A57"/>
    </row>
    <row r="58" spans="1:22" x14ac:dyDescent="0.2">
      <c r="A58"/>
      <c r="B58" s="76" t="s">
        <v>226</v>
      </c>
    </row>
    <row r="59" spans="1:22" x14ac:dyDescent="0.2">
      <c r="A59"/>
      <c r="B59" s="76" t="s">
        <v>227</v>
      </c>
    </row>
    <row r="60" spans="1:22" x14ac:dyDescent="0.2">
      <c r="B60" s="76"/>
    </row>
    <row r="61" spans="1:22" ht="15" x14ac:dyDescent="0.25">
      <c r="A61" s="77" t="s">
        <v>167</v>
      </c>
      <c r="B61" s="78"/>
      <c r="C61" s="78"/>
      <c r="D61" s="78"/>
      <c r="E61" s="78"/>
    </row>
    <row r="62" spans="1:22" x14ac:dyDescent="0.2">
      <c r="A62" s="78"/>
      <c r="B62" s="78"/>
      <c r="C62" s="78"/>
      <c r="D62" s="78"/>
      <c r="E62" s="78"/>
    </row>
    <row r="63" spans="1:22" x14ac:dyDescent="0.2">
      <c r="A63" s="78" t="s">
        <v>105</v>
      </c>
      <c r="C63" s="78"/>
      <c r="D63" s="78"/>
      <c r="E63" s="78"/>
      <c r="F63" s="78"/>
    </row>
    <row r="65" spans="2:6" x14ac:dyDescent="0.2">
      <c r="B65" s="79" t="s">
        <v>4</v>
      </c>
      <c r="C65" s="79" t="s">
        <v>5</v>
      </c>
      <c r="D65" s="79" t="s">
        <v>6</v>
      </c>
      <c r="E65" s="79" t="s">
        <v>10</v>
      </c>
      <c r="F65" s="79" t="s">
        <v>11</v>
      </c>
    </row>
    <row r="66" spans="2:6" x14ac:dyDescent="0.2">
      <c r="B66" s="80">
        <v>150</v>
      </c>
      <c r="C66" s="80">
        <v>400</v>
      </c>
      <c r="D66" s="80">
        <v>400</v>
      </c>
      <c r="E66" s="9">
        <f t="shared" ref="E66" si="2">C66+D66</f>
        <v>800</v>
      </c>
      <c r="F66" s="80">
        <v>1000</v>
      </c>
    </row>
    <row r="67" spans="2:6" x14ac:dyDescent="0.2">
      <c r="B67" s="81" t="s">
        <v>7</v>
      </c>
      <c r="C67" s="81">
        <f>$B$66+150</f>
        <v>300</v>
      </c>
      <c r="D67" s="81">
        <f>$B$66+150</f>
        <v>300</v>
      </c>
      <c r="E67" s="81">
        <f>C67+D67</f>
        <v>600</v>
      </c>
    </row>
    <row r="68" spans="2:6" x14ac:dyDescent="0.2">
      <c r="B68" s="81" t="s">
        <v>8</v>
      </c>
      <c r="C68" s="81">
        <f>E68-C67</f>
        <v>640</v>
      </c>
      <c r="D68" s="81">
        <f>E68-D67</f>
        <v>640</v>
      </c>
      <c r="E68" s="81">
        <f>$F$66-F68</f>
        <v>940</v>
      </c>
      <c r="F68" s="64">
        <v>60</v>
      </c>
    </row>
    <row r="69" spans="2:6" x14ac:dyDescent="0.2">
      <c r="B69" s="81"/>
      <c r="C69" s="81"/>
      <c r="D69" s="81"/>
      <c r="E69" s="81"/>
    </row>
    <row r="70" spans="2:6" x14ac:dyDescent="0.2">
      <c r="C70" s="82">
        <f>C67</f>
        <v>300</v>
      </c>
      <c r="D70" s="82">
        <f>D67</f>
        <v>300</v>
      </c>
      <c r="E70" s="82">
        <f t="shared" ref="E70:E71" si="3">C70+D70</f>
        <v>600</v>
      </c>
    </row>
    <row r="71" spans="2:6" x14ac:dyDescent="0.2">
      <c r="C71" s="82">
        <f>C67</f>
        <v>300</v>
      </c>
      <c r="D71" s="82">
        <f>D68</f>
        <v>640</v>
      </c>
      <c r="E71" s="82">
        <f t="shared" si="3"/>
        <v>940</v>
      </c>
    </row>
    <row r="72" spans="2:6" x14ac:dyDescent="0.2">
      <c r="C72" s="82">
        <f>C68</f>
        <v>640</v>
      </c>
      <c r="D72" s="82">
        <f>D67</f>
        <v>300</v>
      </c>
      <c r="E72" s="82">
        <f>C72+D72</f>
        <v>940</v>
      </c>
    </row>
    <row r="73" spans="2:6" x14ac:dyDescent="0.2">
      <c r="C73" s="82">
        <f>C67</f>
        <v>300</v>
      </c>
      <c r="D73" s="82">
        <f>D67</f>
        <v>300</v>
      </c>
      <c r="E73" s="82">
        <f>C73+D73</f>
        <v>600</v>
      </c>
    </row>
  </sheetData>
  <sheetProtection sheet="1" insertRows="0" deleteRows="0"/>
  <dataConsolidate/>
  <mergeCells count="7">
    <mergeCell ref="P15:R18"/>
    <mergeCell ref="Q21:T21"/>
    <mergeCell ref="A21:C21"/>
    <mergeCell ref="D21:G21"/>
    <mergeCell ref="H21:J21"/>
    <mergeCell ref="K21:L21"/>
    <mergeCell ref="M21:P21"/>
  </mergeCells>
  <conditionalFormatting sqref="A24:U33">
    <cfRule type="expression" dxfId="65" priority="3">
      <formula>OR(A24="")</formula>
    </cfRule>
  </conditionalFormatting>
  <conditionalFormatting sqref="B66">
    <cfRule type="expression" dxfId="64" priority="30">
      <formula>NOT(OR(B66=50,B66=60,B66=80,B66=100,B66=120,B66=133,B66=150))</formula>
    </cfRule>
  </conditionalFormatting>
  <conditionalFormatting sqref="C24:C33">
    <cfRule type="cellIs" dxfId="63" priority="24" operator="lessThan">
      <formula>0</formula>
    </cfRule>
  </conditionalFormatting>
  <conditionalFormatting sqref="C66">
    <cfRule type="expression" dxfId="62" priority="29">
      <formula>NOT(AND(C66&gt;=B66+150,C66&lt;=F66-60-B66-150,E66&lt;=F66-60))</formula>
    </cfRule>
  </conditionalFormatting>
  <conditionalFormatting sqref="D24:D33">
    <cfRule type="expression" dxfId="61" priority="32">
      <formula>NOT(AND(D24&gt;=I24+150,D24&lt;=J24-60-I24-150,F24&lt;=J24-60,I24&gt;0,J24&gt;0))</formula>
    </cfRule>
  </conditionalFormatting>
  <conditionalFormatting sqref="D66">
    <cfRule type="expression" dxfId="60" priority="28">
      <formula>NOT(AND(D66&gt;=B66+150,D66&lt;=F66-60-B66-150,E66&lt;=F66-60))</formula>
    </cfRule>
  </conditionalFormatting>
  <conditionalFormatting sqref="E24:E33">
    <cfRule type="expression" dxfId="59" priority="31">
      <formula>NOT(AND(E24&gt;=I24+150,E24&lt;=J24-60-I24-150,F24&lt;=J24-60,I24&gt;0,J24&gt;0))</formula>
    </cfRule>
  </conditionalFormatting>
  <conditionalFormatting sqref="E66">
    <cfRule type="expression" dxfId="58" priority="27">
      <formula>NOT(AND(E66&gt;=2*(B66+150),E66&lt;=F66-60))</formula>
    </cfRule>
  </conditionalFormatting>
  <conditionalFormatting sqref="F24:F33">
    <cfRule type="expression" dxfId="57" priority="25">
      <formula>NOT(OR(AND(F24&gt;=2*(I24+150),F24&lt;=J24-60,D24&gt;0,E24&gt;0),F24=0))</formula>
    </cfRule>
  </conditionalFormatting>
  <conditionalFormatting sqref="F66">
    <cfRule type="cellIs" dxfId="56" priority="26" operator="notBetween">
      <formula>600</formula>
      <formula>1100</formula>
    </cfRule>
  </conditionalFormatting>
  <conditionalFormatting sqref="G24:G33">
    <cfRule type="cellIs" dxfId="55" priority="23" operator="notBetween">
      <formula>75</formula>
      <formula>175</formula>
    </cfRule>
  </conditionalFormatting>
  <conditionalFormatting sqref="H24:H33">
    <cfRule type="cellIs" dxfId="54" priority="21" operator="lessThan">
      <formula>2000</formula>
    </cfRule>
    <cfRule type="cellIs" dxfId="53" priority="22" operator="notBetween">
      <formula>2000</formula>
      <formula>10000</formula>
    </cfRule>
  </conditionalFormatting>
  <conditionalFormatting sqref="I24:I33">
    <cfRule type="expression" dxfId="52" priority="7">
      <formula>AND(OR(D24&gt;0,E24&gt;0),I24=0)</formula>
    </cfRule>
    <cfRule type="expression" dxfId="51" priority="14">
      <formula>OR(AND(L24="Power T",OR(I24=220)))</formula>
    </cfRule>
    <cfRule type="expression" dxfId="50" priority="15">
      <formula>OR(AND(L24="Power T",OR(I24=50)),AND(L24="Power S",OR(I24=220,I24=250)),AND(L24="Perform R",OR(I24=50,I24=220,I24=250)),AND(L24="Perform C",OR(I24=220,I24=250)))</formula>
    </cfRule>
    <cfRule type="expression" dxfId="49" priority="16">
      <formula>NOT(OR(I24=50,I24=60,I24=80,I24=100,I24=120,I24=133,I24=150,I24=172,I24=200,I24=220,I24=240,I24=250))</formula>
    </cfRule>
  </conditionalFormatting>
  <conditionalFormatting sqref="J24:J33">
    <cfRule type="expression" dxfId="48" priority="6">
      <formula>AND(OR(D24&gt;0,E24&gt;0),J24=0)</formula>
    </cfRule>
    <cfRule type="cellIs" dxfId="47" priority="36" operator="notBetween">
      <formula>600</formula>
      <formula>1100</formula>
    </cfRule>
  </conditionalFormatting>
  <conditionalFormatting sqref="K24:K33">
    <cfRule type="expression" dxfId="46" priority="12">
      <formula>NOT(OR(K24="FTV HL",K24=""))</formula>
    </cfRule>
  </conditionalFormatting>
  <conditionalFormatting sqref="L24:L33">
    <cfRule type="expression" dxfId="45" priority="9">
      <formula>OR(AND(L24="Power T",OR(I24=220)))</formula>
    </cfRule>
    <cfRule type="expression" dxfId="44" priority="10">
      <formula>OR(AND(L24="Power T",OR(I24=50)),AND(L24="Power S",OR(I24=220,I24=250)),AND(L24="Perform R",OR(I24=50,I24=220,I24=250)),AND(L24="Perform C",OR(I24=220,I24=250)))</formula>
    </cfRule>
    <cfRule type="expression" dxfId="43" priority="11">
      <formula>NOT(OR(L24="Power T",L24="Power S",L24="Perform R",L24="Perform C"))</formula>
    </cfRule>
  </conditionalFormatting>
  <conditionalFormatting sqref="M24:M33">
    <cfRule type="expression" dxfId="42" priority="8">
      <formula>OR(AND(N24="HPS 200",NOT(M24=0.55)),AND(NOT(N24="HPS 200"),M24=0.55))</formula>
    </cfRule>
  </conditionalFormatting>
  <conditionalFormatting sqref="N24:N33">
    <cfRule type="expression" dxfId="40" priority="4">
      <formula>OR(AND(N24="HPS 200",NOT(M24=0.55)),AND(NOT(N24="HPS 200"),M24=0.55))</formula>
    </cfRule>
    <cfRule type="expression" dxfId="39" priority="20">
      <formula>NOT(OR(N24="SP 25",N24="SP 25",N24="PVDF 25",N24="PVDF 35",N24="PUR 50",N24="PVCF 150",N24="HPS 200",N24="PRISMA",N24="PRISMA ELEMENTS",N24="Inox 304",N24="Inox 316L",N24="Inox 316"))</formula>
    </cfRule>
  </conditionalFormatting>
  <conditionalFormatting sqref="P24:P33">
    <cfRule type="expression" dxfId="38" priority="34">
      <formula>NOT(OR(P24="M",P24="M8"))</formula>
    </cfRule>
  </conditionalFormatting>
  <conditionalFormatting sqref="R24:R33">
    <cfRule type="expression" dxfId="36" priority="18">
      <formula>NOT(OR(R24="SP 25",R24="SP 25",R24="PVDF 25",R24="PVDF 35",R24="PUR 50",R24="PVCF 150",R24="HPS 200",R24="PRISMA",R24="PRISMA ELEMENTS",R24="Inox 304",R24="Inox 316L",R24="Inox 316"))</formula>
    </cfRule>
  </conditionalFormatting>
  <conditionalFormatting sqref="T24:T33">
    <cfRule type="expression" dxfId="35" priority="33">
      <formula>NOT(OR(T24="S",T24="V",T24="V2",T24="G",T24="M2"))</formula>
    </cfRule>
  </conditionalFormatting>
  <conditionalFormatting sqref="W33">
    <cfRule type="expression" dxfId="34" priority="1">
      <formula>OR(W33="")</formula>
    </cfRule>
  </conditionalFormatting>
  <dataValidations count="16">
    <dataValidation type="whole" errorStyle="information" allowBlank="1" errorTitle="wrong" sqref="G24:G33" xr:uid="{85459F3B-405F-4BB0-9ABA-F047A712136A}">
      <formula1>75</formula1>
      <formula2>175</formula2>
    </dataValidation>
    <dataValidation type="whole" errorStyle="information" allowBlank="1" errorTitle="Wrong length" error="Insert length (whole number)_x000a_2000 to 8000 mm" sqref="H25:H28 H30:H32" xr:uid="{CECEC377-AF21-4BD3-95DE-9CED3C427997}">
      <formula1>2000</formula1>
      <formula2>8000</formula2>
    </dataValidation>
    <dataValidation type="whole" allowBlank="1" showInputMessage="1" showErrorMessage="1" sqref="F66" xr:uid="{5062C962-1C54-44F1-BA9A-3BA2AA82228A}">
      <formula1>600</formula1>
      <formula2>1100</formula2>
    </dataValidation>
    <dataValidation type="list" allowBlank="1" sqref="T24:T33" xr:uid="{4314CF4C-4942-4A09-ADDA-2387CE362695}">
      <formula1>"S,V,V2,G,M2"</formula1>
    </dataValidation>
    <dataValidation type="list" allowBlank="1" sqref="P24:P33" xr:uid="{9D21B1EA-9CAB-4394-96D5-EF60949C8CAC}">
      <formula1>"M,M8"</formula1>
    </dataValidation>
    <dataValidation type="list" allowBlank="1" sqref="L24:L33" xr:uid="{FB71AE83-35ED-43B3-A636-FF4EA6B7632C}">
      <formula1>"Power T,Power S,Perform R,Perform C"</formula1>
    </dataValidation>
    <dataValidation type="whole" errorStyle="information" allowBlank="1" errorTitle="Wrong module" error="Insert module M [mm] (whole number):_x000a_600 mm to 1200 mm_x000a_1000 mm standard module_x000a_1200 mm standard module" sqref="J24:J33" xr:uid="{34E1A6B0-91A4-4CFA-AF69-F040B6EE412A}">
      <formula1>600</formula1>
      <formula2>1100</formula2>
    </dataValidation>
    <dataValidation type="list" allowBlank="1" sqref="B66 I24:I33" xr:uid="{8C365039-8256-4AD6-8842-DFE7F5E4CFCB}">
      <formula1>"50,60,80,100,120,133,150,172,200,220,240,250"</formula1>
    </dataValidation>
    <dataValidation type="custom" errorStyle="information" allowBlank="1" errorTitle="wrong" sqref="D24:D33" xr:uid="{5AC003EC-EB28-4557-9227-DDDF169D5E21}">
      <formula1>AND(D24&gt;=I24+150,D24&lt;=J24-60-I24-150)</formula1>
    </dataValidation>
    <dataValidation type="custom" errorStyle="information" allowBlank="1" errorTitle="wrong" sqref="E24:E33" xr:uid="{9C418ECF-E6BC-4B1F-9E70-EA918E34B5AF}">
      <formula1>AND(E24&gt;=I24+150,E24&lt;=J24-60-I24-150)</formula1>
    </dataValidation>
    <dataValidation type="custom" errorStyle="information" allowBlank="1" errorTitle="wrong" sqref="F24:F33" xr:uid="{71E1DC6E-BF78-42DF-84A0-BBC16AA88538}">
      <formula1>AND(F24&gt;=2*(I24+150),F24&lt;=J24-60)</formula1>
    </dataValidation>
    <dataValidation type="whole" operator="greaterThanOrEqual" allowBlank="1" sqref="C24:C33" xr:uid="{6C0195CD-E5D5-410C-BBE4-B122409093CC}">
      <formula1>0</formula1>
    </dataValidation>
    <dataValidation type="whole" errorStyle="information" allowBlank="1" errorTitle="Wrong length" error="Insert length (whole number)_x000a_2000 to 8000 mm" sqref="H24 H33 H29" xr:uid="{00AF6DBD-AB07-4868-A624-FB6E30739AD0}">
      <formula1>2000</formula1>
      <formula2>10000</formula2>
    </dataValidation>
    <dataValidation type="list" allowBlank="1" sqref="R24:R33 N24:N33" xr:uid="{F3FC3FB0-B201-494C-8AF4-80CAF9A22468}">
      <formula1>"SP 25,SP 25,PVDF 25,PVDF 35,PUR 50,PVCF 150,HPS 200,PRISMA,PRISMA ELEMENTS,Inox 304,Inox 316L,Inox 316"</formula1>
    </dataValidation>
    <dataValidation type="list" allowBlank="1" sqref="K24:K32" xr:uid="{9BCA0F70-00D5-4954-B8F1-6766AE126E62}">
      <formula1>"FTV HL"</formula1>
    </dataValidation>
    <dataValidation type="list" allowBlank="1" showInputMessage="1" showErrorMessage="1" sqref="W24:W33" xr:uid="{C6DBD987-CF9D-4234-A22B-459A15FBE3F5}">
      <formula1>"Priority A, Priority B, Priority C"</formula1>
    </dataValidation>
  </dataValidations>
  <hyperlinks>
    <hyperlink ref="B56" r:id="rId1" tooltip="Download" display="https://www.trimo-group.com/files/downloads/Trimoterm Fireproof Panels Brochure.pdf" xr:uid="{A0F0E144-2F36-47BF-BF3E-4AB682E1E36E}"/>
    <hyperlink ref="B58" r:id="rId2" display="pack" xr:uid="{B4F69BDB-09C2-4997-BD45-43BF1C86EC26}"/>
    <hyperlink ref="B59" r:id="rId3" xr:uid="{F48B27CC-7AD4-4724-9ADA-9EB86314598C}"/>
    <hyperlink ref="B55" r:id="rId4" xr:uid="{B24B647E-8668-4AFF-A61E-B4DEEFFE9D7E}"/>
    <hyperlink ref="B54" r:id="rId5" tooltip="Download" display="https://www.trimo-group.com/files/downloads/Trimoterm Technical Specification.pdf" xr:uid="{C80BBA32-FFC2-4B86-A21C-1043CCEA9C5A}"/>
  </hyperlinks>
  <pageMargins left="0.39370078740157483" right="0.39370078740157483" top="0.39370078740157483" bottom="0.39370078740157483" header="0.31496062992125984" footer="0.31496062992125984"/>
  <pageSetup paperSize="9" scale="47" pageOrder="overThenDown" orientation="landscape" r:id="rId6"/>
  <ignoredErrors>
    <ignoredError sqref="A2:B2 A32:J32 A66:XFD66 A65 G65:XFD65 A35:XFD36 C33:J33 A44:XFD44 B43:XFD43 A22:XFD22 B21:C21 X21:XFD21 X23:XFD23 A50:XFD51 A49 D49:XFD49 V33 A48 A47 D47:XFD47 A16:O16 B14:XFD14 A41:XFD41 B40:XFD40 E21:G21 A46 A45 D45:XFD45 A19:XFD20 B17:O17 A64:XFD64 B63:XFD63 A60:XFD60 C59:XFD59 D48:XFD48 D46:XFD46 A10:XFD11 B8:XFD8 B7:XFD7 Q33 A69:XFD1048576 A68 C68:XFD68 A67 C67:XFD67 I21:J21 L21 M33 X33:XFD33 B6:XFD6 B5:XFD5 A53:XFD53 B52:XFD52 N21:P21 R21:T21 A1:B1 D1:XFD1 B13:XFD13 B12:XFD12 A34:T34 V34:XFD34 B9:XFD9 C57:XFD57 C56:XFD56 C54:XFD54 B42:XFD42 C58:XFD58 A4:XFD4 A3:B3 D3 A39:XFD39 B38:XFD38 F3:XFD3 C55:XFD55 A24:J24 L24:XFD24 A25:J25 L25:XFD25 A26:J26 L26:XFD26 A27:J27 L27:XFD27 A28:J28 L28:XFD28 A29:J29 L29:XFD29 A30:J30 L30:XFD30 A31:J31 L31:XFD31 L32:XFD32 D2:XFD2 A62:XFD62 B61:XFD61 A15:O15 S15:XFD15 A37:L37 N37:XFD37 S16:XFD16 A18:O18 S18:XFD18 S17:XFD17" unlockedFormula="1"/>
  </ignoredErrors>
  <drawing r:id="rId7"/>
  <legacyDrawing r:id="rId8"/>
  <tableParts count="1">
    <tablePart r:id="rId9"/>
  </tableParts>
  <extLst>
    <ext xmlns:x14="http://schemas.microsoft.com/office/spreadsheetml/2009/9/main" uri="{78C0D931-6437-407d-A8EE-F0AAD7539E65}">
      <x14:conditionalFormattings>
        <x14:conditionalFormatting xmlns:xm="http://schemas.microsoft.com/office/excel/2006/main">
          <x14:cfRule type="expression" priority="19" id="{00000000-000E-0000-0600-000011000000}">
            <xm:f>COUNTIF(List_Values!$A$2:$A$11,M24)=0</xm:f>
            <x14:dxf>
              <fill>
                <patternFill patternType="solid">
                  <bgColor rgb="FFFFC7CE"/>
                </patternFill>
              </fill>
            </x14:dxf>
          </x14:cfRule>
          <xm:sqref>M24:M33</xm:sqref>
        </x14:conditionalFormatting>
        <x14:conditionalFormatting xmlns:xm="http://schemas.microsoft.com/office/excel/2006/main">
          <x14:cfRule type="expression" priority="17" id="{00000000-000E-0000-0600-00000F000000}">
            <xm:f>COUNTIF(List_Values!$B$2:$B$11,Q24)=0</xm:f>
            <x14:dxf>
              <fill>
                <patternFill patternType="solid">
                  <bgColor rgb="FFFFC7CE"/>
                </patternFill>
              </fill>
            </x14:dxf>
          </x14:cfRule>
          <xm:sqref>Q24:Q33</xm:sqref>
        </x14:conditionalFormatting>
      </x14:conditionalFormattings>
    </ext>
    <ext xmlns:x14="http://schemas.microsoft.com/office/spreadsheetml/2009/9/main" uri="{CCE6A557-97BC-4b89-ADB6-D9C93CAAB3DF}">
      <x14:dataValidations xmlns:xm="http://schemas.microsoft.com/office/excel/2006/main" count="2">
        <x14:dataValidation type="list" allowBlank="1" xr:uid="{B7C8629A-081A-4443-8136-3E7B78DD9D9F}">
          <x14:formula1>
            <xm:f>List_Values!$B$2:$B$11</xm:f>
          </x14:formula1>
          <xm:sqref>Q24:Q33</xm:sqref>
        </x14:dataValidation>
        <x14:dataValidation type="list" allowBlank="1" xr:uid="{7E66B732-474E-4106-9C52-852160C4CCD1}">
          <x14:formula1>
            <xm:f>List_Values!$A$2:$A$9</xm:f>
          </x14:formula1>
          <xm:sqref>M24:M33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0692B-73F5-4F06-BECE-90EC37CD9FA4}">
  <sheetPr codeName="Sheet7"/>
  <dimension ref="A1:Y67"/>
  <sheetViews>
    <sheetView showGridLines="0" zoomScaleNormal="100" zoomScaleSheetLayoutView="70" workbookViewId="0">
      <selection activeCell="E1" sqref="E1"/>
    </sheetView>
  </sheetViews>
  <sheetFormatPr defaultColWidth="9" defaultRowHeight="14.25" x14ac:dyDescent="0.2"/>
  <cols>
    <col min="1" max="1" width="17.625" style="58" customWidth="1"/>
    <col min="2" max="2" width="14.625" style="58" customWidth="1"/>
    <col min="3" max="12" width="10.625" style="58" customWidth="1"/>
    <col min="13" max="13" width="12" style="58" customWidth="1"/>
    <col min="14" max="14" width="11.375" style="58" customWidth="1"/>
    <col min="15" max="15" width="10.625" style="58" customWidth="1"/>
    <col min="16" max="17" width="12.625" style="58" customWidth="1"/>
    <col min="18" max="19" width="10.625" style="58" customWidth="1"/>
    <col min="20" max="21" width="12.625" style="58" customWidth="1"/>
    <col min="22" max="22" width="10.625" style="58" customWidth="1"/>
    <col min="23" max="23" width="24.625" style="58" customWidth="1"/>
    <col min="24" max="24" width="10.625" style="58" customWidth="1"/>
    <col min="25" max="16384" width="9" style="58"/>
  </cols>
  <sheetData>
    <row r="1" spans="1:19" s="43" customFormat="1" ht="15.75" x14ac:dyDescent="0.25">
      <c r="B1" s="44"/>
      <c r="C1" s="45" t="s">
        <v>136</v>
      </c>
    </row>
    <row r="2" spans="1:19" s="43" customFormat="1" ht="26.25" x14ac:dyDescent="0.4">
      <c r="C2" s="47" t="s">
        <v>168</v>
      </c>
    </row>
    <row r="3" spans="1:19" s="43" customFormat="1" ht="15.75" x14ac:dyDescent="0.25">
      <c r="C3" s="48" t="s">
        <v>142</v>
      </c>
      <c r="D3" s="49" t="str" cm="1">
        <f t="array" ref="D3">LOOKUP(2,1/(Updates!A:A&lt;&gt;""),Updates!A:A)</f>
        <v>1.4.1</v>
      </c>
      <c r="E3" s="30" t="s">
        <v>214</v>
      </c>
      <c r="K3" s="46"/>
    </row>
    <row r="4" spans="1:19" s="43" customFormat="1" x14ac:dyDescent="0.2"/>
    <row r="5" spans="1:19" ht="15" x14ac:dyDescent="0.25">
      <c r="A5" s="84" t="s">
        <v>129</v>
      </c>
      <c r="B5" s="31" t="str">
        <f>IF('FTV HL-paneel'!B5=0,"",'FTV HL-paneel'!B5)</f>
        <v/>
      </c>
      <c r="C5" s="32"/>
    </row>
    <row r="6" spans="1:19" ht="15" x14ac:dyDescent="0.25">
      <c r="A6" s="84" t="s">
        <v>130</v>
      </c>
      <c r="B6" s="31" t="str">
        <f>IF('FTV HL-paneel'!B6=0,"",'FTV HL-paneel'!B6)</f>
        <v/>
      </c>
      <c r="C6" s="32"/>
    </row>
    <row r="7" spans="1:19" ht="15" x14ac:dyDescent="0.25">
      <c r="A7" s="84" t="s">
        <v>112</v>
      </c>
      <c r="B7" s="31" t="str">
        <f>IF('FTV HL-paneel'!B7=0,"",'FTV HL-paneel'!B7)</f>
        <v/>
      </c>
      <c r="C7" s="32"/>
    </row>
    <row r="8" spans="1:19" ht="15" x14ac:dyDescent="0.25">
      <c r="A8" s="84" t="s">
        <v>111</v>
      </c>
      <c r="B8" s="31" t="str">
        <f>IF('FTV HL-paneel'!B8=0,"",'FTV HL-paneel'!B8)</f>
        <v/>
      </c>
      <c r="C8" s="32"/>
    </row>
    <row r="9" spans="1:19" ht="15" x14ac:dyDescent="0.25">
      <c r="A9" s="84" t="s">
        <v>139</v>
      </c>
      <c r="B9" s="31" t="str">
        <f>IF('FTV HL-paneel'!B9=0,"",'FTV HL-paneel'!B9)</f>
        <v/>
      </c>
      <c r="C9" s="32"/>
    </row>
    <row r="12" spans="1:19" ht="15" x14ac:dyDescent="0.25">
      <c r="A12" s="84" t="s">
        <v>137</v>
      </c>
      <c r="B12" s="31" t="str">
        <f>IF('FTV HL-paneel'!B12=0,"",'FTV HL-paneel'!B12)</f>
        <v/>
      </c>
      <c r="C12" s="85"/>
    </row>
    <row r="13" spans="1:19" ht="15" x14ac:dyDescent="0.25">
      <c r="A13" s="84" t="s">
        <v>140</v>
      </c>
      <c r="B13" s="31" t="str">
        <f>IF('FTV HL-paneel'!B13=0,"",'FTV HL-paneel'!B13)</f>
        <v/>
      </c>
      <c r="C13" s="85"/>
      <c r="M13" s="63"/>
      <c r="Q13" s="63"/>
    </row>
    <row r="14" spans="1:19" ht="15" customHeight="1" x14ac:dyDescent="0.25">
      <c r="A14" s="84" t="s">
        <v>60</v>
      </c>
      <c r="B14" s="31" t="str">
        <f>IF('FTV HL-paneel'!B14=0,"",'FTV HL-paneel'!B14)</f>
        <v/>
      </c>
      <c r="C14" s="85"/>
      <c r="Q14" s="114"/>
      <c r="R14" s="114"/>
      <c r="S14" s="114"/>
    </row>
    <row r="15" spans="1:19" ht="14.25" customHeight="1" x14ac:dyDescent="0.2">
      <c r="Q15" s="136" t="s">
        <v>206</v>
      </c>
      <c r="R15" s="136"/>
      <c r="S15" s="136"/>
    </row>
    <row r="16" spans="1:19" x14ac:dyDescent="0.2">
      <c r="Q16" s="136"/>
      <c r="R16" s="136"/>
      <c r="S16" s="136"/>
    </row>
    <row r="17" spans="1:25" ht="15" x14ac:dyDescent="0.25">
      <c r="A17" s="84" t="s">
        <v>102</v>
      </c>
      <c r="B17" s="31" t="str">
        <f>IF('FTV HL-paneel'!B17=0,"",'FTV HL-paneel'!B17)</f>
        <v/>
      </c>
      <c r="C17" s="85"/>
      <c r="Q17" s="136"/>
      <c r="R17" s="136"/>
      <c r="S17" s="136"/>
    </row>
    <row r="18" spans="1:25" x14ac:dyDescent="0.2">
      <c r="Q18" s="136"/>
      <c r="R18" s="136"/>
      <c r="S18" s="136"/>
    </row>
    <row r="21" spans="1:25" s="43" customFormat="1" ht="15.75" customHeight="1" x14ac:dyDescent="0.2">
      <c r="A21" s="134" t="s">
        <v>120</v>
      </c>
      <c r="B21" s="134"/>
      <c r="C21" s="134"/>
      <c r="D21" s="131" t="s">
        <v>97</v>
      </c>
      <c r="E21" s="132"/>
      <c r="F21" s="132"/>
      <c r="G21" s="132"/>
      <c r="H21" s="132"/>
      <c r="I21" s="133"/>
      <c r="J21" s="134" t="s">
        <v>122</v>
      </c>
      <c r="K21" s="134"/>
      <c r="L21" s="134"/>
      <c r="M21" s="134" t="s">
        <v>123</v>
      </c>
      <c r="N21" s="134"/>
      <c r="O21" s="131" t="s">
        <v>133</v>
      </c>
      <c r="P21" s="132"/>
      <c r="Q21" s="132"/>
      <c r="R21" s="133"/>
      <c r="S21" s="131" t="s">
        <v>134</v>
      </c>
      <c r="T21" s="132"/>
      <c r="U21" s="132"/>
      <c r="V21" s="133"/>
      <c r="W21" s="42" t="s">
        <v>82</v>
      </c>
      <c r="X21" s="42" t="s">
        <v>118</v>
      </c>
      <c r="Y21" s="103" t="s">
        <v>125</v>
      </c>
    </row>
    <row r="22" spans="1:25" ht="3" customHeight="1" x14ac:dyDescent="0.25">
      <c r="A22" s="19"/>
      <c r="B22" s="19"/>
      <c r="C22" s="19"/>
      <c r="D22" s="19"/>
      <c r="E22" s="19"/>
      <c r="F22" s="19"/>
      <c r="G22" s="19"/>
      <c r="H22" s="19"/>
      <c r="I22" s="19"/>
      <c r="J22" s="19"/>
      <c r="K22" s="19"/>
      <c r="L22" s="19"/>
      <c r="M22" s="19"/>
      <c r="N22" s="19"/>
      <c r="O22" s="19"/>
      <c r="P22" s="19"/>
      <c r="Q22" s="19"/>
      <c r="R22" s="19"/>
      <c r="S22" s="19"/>
      <c r="T22" s="19"/>
      <c r="U22" s="19"/>
      <c r="V22" s="19"/>
      <c r="W22" s="19"/>
      <c r="X22" s="19"/>
      <c r="Y22" s="102"/>
    </row>
    <row r="23" spans="1:25" s="43" customFormat="1" ht="45" x14ac:dyDescent="0.2">
      <c r="A23" s="86" t="s">
        <v>101</v>
      </c>
      <c r="B23" s="87" t="s">
        <v>124</v>
      </c>
      <c r="C23" s="87" t="s">
        <v>119</v>
      </c>
      <c r="D23" s="87" t="s">
        <v>5</v>
      </c>
      <c r="E23" s="87" t="s">
        <v>6</v>
      </c>
      <c r="F23" s="87" t="s">
        <v>9</v>
      </c>
      <c r="G23" s="87" t="s">
        <v>116</v>
      </c>
      <c r="H23" s="87" t="s">
        <v>149</v>
      </c>
      <c r="I23" s="87" t="s">
        <v>150</v>
      </c>
      <c r="J23" s="87" t="s">
        <v>114</v>
      </c>
      <c r="K23" s="87" t="s">
        <v>94</v>
      </c>
      <c r="L23" s="87" t="s">
        <v>1</v>
      </c>
      <c r="M23" s="87" t="s">
        <v>123</v>
      </c>
      <c r="N23" s="87" t="s">
        <v>110</v>
      </c>
      <c r="O23" s="87" t="s">
        <v>92</v>
      </c>
      <c r="P23" s="87" t="s">
        <v>88</v>
      </c>
      <c r="Q23" s="87" t="s">
        <v>99</v>
      </c>
      <c r="R23" s="87" t="s">
        <v>127</v>
      </c>
      <c r="S23" s="87" t="s">
        <v>93</v>
      </c>
      <c r="T23" s="87" t="s">
        <v>89</v>
      </c>
      <c r="U23" s="87" t="s">
        <v>100</v>
      </c>
      <c r="V23" s="87" t="s">
        <v>128</v>
      </c>
      <c r="W23" s="87" t="s">
        <v>82</v>
      </c>
      <c r="X23" s="88" t="s">
        <v>107</v>
      </c>
      <c r="Y23" s="87" t="s">
        <v>125</v>
      </c>
    </row>
    <row r="24" spans="1:25" x14ac:dyDescent="0.2">
      <c r="A24" s="33"/>
      <c r="B24" s="5"/>
      <c r="C24" s="5"/>
      <c r="D24" s="6"/>
      <c r="E24" s="6"/>
      <c r="F24" s="6"/>
      <c r="G24" s="9">
        <f>D24+E24+F24</f>
        <v>0</v>
      </c>
      <c r="H24" s="6"/>
      <c r="I24" s="6"/>
      <c r="J24" s="6"/>
      <c r="K24" s="5"/>
      <c r="L24" s="7"/>
      <c r="M24" s="5" t="s">
        <v>15</v>
      </c>
      <c r="N24" s="5"/>
      <c r="O24" s="13"/>
      <c r="P24" s="5"/>
      <c r="Q24" s="5"/>
      <c r="R24" s="5"/>
      <c r="S24" s="13"/>
      <c r="T24" s="5"/>
      <c r="U24" s="5"/>
      <c r="V24" s="5"/>
      <c r="W24" s="8"/>
      <c r="X24" s="34">
        <f>C24*J24/1000*L24/1000</f>
        <v>0</v>
      </c>
      <c r="Y24" s="104"/>
    </row>
    <row r="25" spans="1:25" x14ac:dyDescent="0.2">
      <c r="A25" s="33"/>
      <c r="B25" s="5"/>
      <c r="C25" s="5"/>
      <c r="D25" s="6"/>
      <c r="E25" s="6"/>
      <c r="F25" s="6"/>
      <c r="G25" s="9">
        <f t="shared" ref="G25:G32" si="0">D25+E25+F25</f>
        <v>0</v>
      </c>
      <c r="H25" s="6"/>
      <c r="I25" s="6"/>
      <c r="J25" s="6"/>
      <c r="K25" s="5"/>
      <c r="L25" s="7"/>
      <c r="M25" s="5" t="s">
        <v>15</v>
      </c>
      <c r="N25" s="5"/>
      <c r="O25" s="14"/>
      <c r="P25" s="5"/>
      <c r="Q25" s="5"/>
      <c r="R25" s="5"/>
      <c r="S25" s="14"/>
      <c r="T25" s="5"/>
      <c r="U25" s="5"/>
      <c r="V25" s="5"/>
      <c r="W25" s="8"/>
      <c r="X25" s="34">
        <f>C25*J25/1000*L25/1000</f>
        <v>0</v>
      </c>
      <c r="Y25" s="104"/>
    </row>
    <row r="26" spans="1:25" x14ac:dyDescent="0.2">
      <c r="A26" s="33"/>
      <c r="B26" s="5"/>
      <c r="C26" s="5"/>
      <c r="D26" s="6"/>
      <c r="E26" s="6"/>
      <c r="F26" s="6"/>
      <c r="G26" s="9">
        <f t="shared" si="0"/>
        <v>0</v>
      </c>
      <c r="H26" s="6"/>
      <c r="I26" s="6"/>
      <c r="J26" s="6"/>
      <c r="K26" s="5"/>
      <c r="L26" s="7"/>
      <c r="M26" s="5" t="s">
        <v>15</v>
      </c>
      <c r="N26" s="5"/>
      <c r="O26" s="14"/>
      <c r="P26" s="5"/>
      <c r="Q26" s="5"/>
      <c r="R26" s="5"/>
      <c r="S26" s="14"/>
      <c r="T26" s="5"/>
      <c r="U26" s="5"/>
      <c r="V26" s="5"/>
      <c r="W26" s="8"/>
      <c r="X26" s="34">
        <f>C26*J26/1000*L26/1000</f>
        <v>0</v>
      </c>
      <c r="Y26" s="104"/>
    </row>
    <row r="27" spans="1:25" x14ac:dyDescent="0.2">
      <c r="A27" s="33"/>
      <c r="B27" s="5"/>
      <c r="C27" s="5"/>
      <c r="D27" s="6"/>
      <c r="E27" s="6"/>
      <c r="F27" s="6"/>
      <c r="G27" s="9">
        <f t="shared" si="0"/>
        <v>0</v>
      </c>
      <c r="H27" s="6"/>
      <c r="I27" s="6"/>
      <c r="J27" s="6"/>
      <c r="K27" s="5"/>
      <c r="L27" s="7"/>
      <c r="M27" s="5" t="s">
        <v>15</v>
      </c>
      <c r="N27" s="5"/>
      <c r="O27" s="14"/>
      <c r="P27" s="5"/>
      <c r="Q27" s="5"/>
      <c r="R27" s="5"/>
      <c r="S27" s="14"/>
      <c r="T27" s="5"/>
      <c r="U27" s="5"/>
      <c r="V27" s="5"/>
      <c r="W27" s="8"/>
      <c r="X27" s="34">
        <f>C27*J27/1000*L27/1000</f>
        <v>0</v>
      </c>
      <c r="Y27" s="104"/>
    </row>
    <row r="28" spans="1:25" x14ac:dyDescent="0.2">
      <c r="A28" s="33"/>
      <c r="B28" s="5"/>
      <c r="C28" s="5"/>
      <c r="D28" s="6"/>
      <c r="E28" s="6"/>
      <c r="F28" s="6"/>
      <c r="G28" s="9">
        <f>D28+E28+F28</f>
        <v>0</v>
      </c>
      <c r="H28" s="6"/>
      <c r="I28" s="6"/>
      <c r="J28" s="6"/>
      <c r="K28" s="5"/>
      <c r="L28" s="7"/>
      <c r="M28" s="5" t="s">
        <v>15</v>
      </c>
      <c r="N28" s="5"/>
      <c r="O28" s="13"/>
      <c r="P28" s="5"/>
      <c r="Q28" s="5"/>
      <c r="R28" s="5"/>
      <c r="S28" s="13"/>
      <c r="T28" s="5"/>
      <c r="U28" s="5"/>
      <c r="V28" s="5"/>
      <c r="W28" s="8"/>
      <c r="X28" s="34">
        <f t="shared" ref="X28:X32" si="1">C28*J28/1000*L28/1000</f>
        <v>0</v>
      </c>
      <c r="Y28" s="104"/>
    </row>
    <row r="29" spans="1:25" x14ac:dyDescent="0.2">
      <c r="A29" s="33"/>
      <c r="B29" s="5"/>
      <c r="C29" s="5"/>
      <c r="D29" s="6"/>
      <c r="E29" s="6"/>
      <c r="F29" s="6"/>
      <c r="G29" s="9">
        <f t="shared" si="0"/>
        <v>0</v>
      </c>
      <c r="H29" s="6"/>
      <c r="I29" s="6"/>
      <c r="J29" s="6"/>
      <c r="K29" s="5"/>
      <c r="L29" s="7"/>
      <c r="M29" s="5" t="s">
        <v>15</v>
      </c>
      <c r="N29" s="5"/>
      <c r="O29" s="13"/>
      <c r="P29" s="5"/>
      <c r="Q29" s="5"/>
      <c r="R29" s="5"/>
      <c r="S29" s="13"/>
      <c r="T29" s="5"/>
      <c r="U29" s="5"/>
      <c r="V29" s="5"/>
      <c r="W29" s="8"/>
      <c r="X29" s="34">
        <f t="shared" si="1"/>
        <v>0</v>
      </c>
      <c r="Y29" s="104"/>
    </row>
    <row r="30" spans="1:25" x14ac:dyDescent="0.2">
      <c r="A30" s="33"/>
      <c r="B30" s="5"/>
      <c r="C30" s="5"/>
      <c r="D30" s="6"/>
      <c r="E30" s="6"/>
      <c r="F30" s="6"/>
      <c r="G30" s="9">
        <f t="shared" si="0"/>
        <v>0</v>
      </c>
      <c r="H30" s="6"/>
      <c r="I30" s="6"/>
      <c r="J30" s="6"/>
      <c r="K30" s="5"/>
      <c r="L30" s="7"/>
      <c r="M30" s="5" t="s">
        <v>15</v>
      </c>
      <c r="N30" s="5"/>
      <c r="O30" s="13"/>
      <c r="P30" s="5"/>
      <c r="Q30" s="5"/>
      <c r="R30" s="5"/>
      <c r="S30" s="13"/>
      <c r="T30" s="5"/>
      <c r="U30" s="5"/>
      <c r="V30" s="5"/>
      <c r="W30" s="8"/>
      <c r="X30" s="34">
        <f t="shared" si="1"/>
        <v>0</v>
      </c>
      <c r="Y30" s="104"/>
    </row>
    <row r="31" spans="1:25" x14ac:dyDescent="0.2">
      <c r="A31" s="33"/>
      <c r="B31" s="5"/>
      <c r="C31" s="5"/>
      <c r="D31" s="6"/>
      <c r="E31" s="6"/>
      <c r="F31" s="6"/>
      <c r="G31" s="9">
        <f t="shared" si="0"/>
        <v>0</v>
      </c>
      <c r="H31" s="6"/>
      <c r="I31" s="6"/>
      <c r="J31" s="6"/>
      <c r="K31" s="5"/>
      <c r="L31" s="7"/>
      <c r="M31" s="5" t="s">
        <v>15</v>
      </c>
      <c r="N31" s="5"/>
      <c r="O31" s="13"/>
      <c r="P31" s="5"/>
      <c r="Q31" s="5"/>
      <c r="R31" s="5"/>
      <c r="S31" s="13"/>
      <c r="T31" s="5"/>
      <c r="U31" s="5"/>
      <c r="V31" s="5"/>
      <c r="W31" s="8"/>
      <c r="X31" s="34">
        <f t="shared" si="1"/>
        <v>0</v>
      </c>
      <c r="Y31" s="104"/>
    </row>
    <row r="32" spans="1:25" x14ac:dyDescent="0.2">
      <c r="A32" s="33"/>
      <c r="B32" s="5"/>
      <c r="C32" s="5"/>
      <c r="D32" s="6"/>
      <c r="E32" s="6"/>
      <c r="F32" s="6"/>
      <c r="G32" s="9">
        <f t="shared" si="0"/>
        <v>0</v>
      </c>
      <c r="H32" s="6"/>
      <c r="I32" s="6"/>
      <c r="J32" s="6"/>
      <c r="K32" s="5"/>
      <c r="L32" s="7"/>
      <c r="M32" s="5" t="s">
        <v>15</v>
      </c>
      <c r="N32" s="5"/>
      <c r="O32" s="13"/>
      <c r="P32" s="5"/>
      <c r="Q32" s="5"/>
      <c r="R32" s="5"/>
      <c r="S32" s="13"/>
      <c r="T32" s="5"/>
      <c r="U32" s="5"/>
      <c r="V32" s="5"/>
      <c r="W32" s="8"/>
      <c r="X32" s="34">
        <f t="shared" si="1"/>
        <v>0</v>
      </c>
      <c r="Y32" s="104"/>
    </row>
    <row r="33" spans="1:25" x14ac:dyDescent="0.2">
      <c r="A33" s="35" t="s">
        <v>78</v>
      </c>
      <c r="B33" s="36" t="s">
        <v>0</v>
      </c>
      <c r="C33" s="36">
        <v>0</v>
      </c>
      <c r="D33" s="37">
        <v>250</v>
      </c>
      <c r="E33" s="37">
        <v>500</v>
      </c>
      <c r="F33" s="37">
        <v>250</v>
      </c>
      <c r="G33" s="50">
        <f>D33+E33+F33</f>
        <v>1000</v>
      </c>
      <c r="H33" s="37">
        <v>90</v>
      </c>
      <c r="I33" s="37">
        <v>90</v>
      </c>
      <c r="J33" s="37">
        <v>5000</v>
      </c>
      <c r="K33" s="36">
        <v>100</v>
      </c>
      <c r="L33" s="38">
        <v>1100</v>
      </c>
      <c r="M33" s="36" t="s">
        <v>15</v>
      </c>
      <c r="N33" s="36" t="s">
        <v>2</v>
      </c>
      <c r="O33" s="51">
        <v>0.6</v>
      </c>
      <c r="P33" s="36" t="s">
        <v>16</v>
      </c>
      <c r="Q33" s="36" t="s">
        <v>14</v>
      </c>
      <c r="R33" s="36" t="s">
        <v>3</v>
      </c>
      <c r="S33" s="51">
        <v>0.5</v>
      </c>
      <c r="T33" s="36" t="s">
        <v>16</v>
      </c>
      <c r="U33" s="36" t="s">
        <v>14</v>
      </c>
      <c r="V33" s="36" t="s">
        <v>13</v>
      </c>
      <c r="W33" s="40" t="s">
        <v>85</v>
      </c>
      <c r="X33" s="41">
        <f>C33*J33/1000*L33/1000</f>
        <v>0</v>
      </c>
      <c r="Y33" s="40" t="s">
        <v>126</v>
      </c>
    </row>
    <row r="34" spans="1:25" x14ac:dyDescent="0.2">
      <c r="A34" s="52"/>
      <c r="B34" s="53"/>
      <c r="C34" s="53"/>
      <c r="D34" s="54"/>
      <c r="E34" s="54"/>
      <c r="F34" s="54"/>
      <c r="G34" s="55"/>
      <c r="H34" s="54"/>
      <c r="I34" s="54"/>
      <c r="J34" s="54"/>
      <c r="K34" s="53"/>
      <c r="L34" s="53"/>
      <c r="M34" s="53"/>
      <c r="N34" s="53"/>
      <c r="O34" s="53"/>
      <c r="P34" s="53"/>
      <c r="Q34" s="53"/>
      <c r="R34" s="53"/>
      <c r="S34" s="53"/>
      <c r="T34" s="53"/>
      <c r="U34" s="53"/>
      <c r="V34" s="53"/>
      <c r="W34" s="57" t="s">
        <v>138</v>
      </c>
      <c r="X34" s="56">
        <f>SUBTOTAL(109,Table6[Totaal
Q×L×M '[m2']])</f>
        <v>0</v>
      </c>
      <c r="Y34" s="53"/>
    </row>
    <row r="35" spans="1:25" x14ac:dyDescent="0.2">
      <c r="A35" s="63"/>
      <c r="C35" s="64"/>
      <c r="W35" s="65"/>
      <c r="X35" s="66"/>
    </row>
    <row r="36" spans="1:25" x14ac:dyDescent="0.2">
      <c r="W36" s="65"/>
      <c r="X36" s="66"/>
    </row>
    <row r="37" spans="1:25" x14ac:dyDescent="0.2">
      <c r="W37" s="65"/>
      <c r="X37" s="66"/>
    </row>
    <row r="38" spans="1:25" ht="15" x14ac:dyDescent="0.25">
      <c r="A38" s="59" t="s">
        <v>146</v>
      </c>
      <c r="M38" s="58" t="s">
        <v>207</v>
      </c>
      <c r="X38" s="68"/>
    </row>
    <row r="39" spans="1:25" ht="14.25" customHeight="1" x14ac:dyDescent="0.2"/>
    <row r="40" spans="1:25" ht="15" x14ac:dyDescent="0.25">
      <c r="A40" s="58" t="s">
        <v>96</v>
      </c>
      <c r="X40" s="68"/>
    </row>
    <row r="42" spans="1:25" x14ac:dyDescent="0.2">
      <c r="A42" s="58" t="s">
        <v>141</v>
      </c>
    </row>
    <row r="43" spans="1:25" x14ac:dyDescent="0.2">
      <c r="A43" s="58" t="s">
        <v>81</v>
      </c>
    </row>
    <row r="44" spans="1:25" ht="14.25" customHeight="1" x14ac:dyDescent="0.2"/>
    <row r="45" spans="1:25" ht="14.25" customHeight="1" x14ac:dyDescent="0.25">
      <c r="B45" s="61" t="s">
        <v>144</v>
      </c>
      <c r="C45" s="58" t="s">
        <v>98</v>
      </c>
      <c r="X45" s="68"/>
    </row>
    <row r="46" spans="1:25" ht="14.25" customHeight="1" x14ac:dyDescent="0.25">
      <c r="B46" s="8" t="s">
        <v>145</v>
      </c>
      <c r="C46" s="69" t="s">
        <v>109</v>
      </c>
      <c r="D46" s="69"/>
      <c r="E46" s="69"/>
      <c r="X46" s="68"/>
    </row>
    <row r="47" spans="1:25" ht="14.25" customHeight="1" x14ac:dyDescent="0.25">
      <c r="B47" s="70" t="s">
        <v>145</v>
      </c>
      <c r="C47" s="71" t="s">
        <v>87</v>
      </c>
      <c r="D47" s="71"/>
      <c r="E47" s="71"/>
      <c r="X47" s="68"/>
    </row>
    <row r="48" spans="1:25" ht="14.25" customHeight="1" x14ac:dyDescent="0.25">
      <c r="B48" s="72" t="s">
        <v>145</v>
      </c>
      <c r="C48" s="73" t="s">
        <v>108</v>
      </c>
      <c r="D48" s="73"/>
      <c r="E48" s="73"/>
      <c r="M48" s="90" t="s">
        <v>69</v>
      </c>
      <c r="X48" s="68"/>
    </row>
    <row r="49" spans="1:24" ht="15" x14ac:dyDescent="0.25">
      <c r="B49" s="74" t="s">
        <v>90</v>
      </c>
      <c r="C49" s="75" t="s">
        <v>84</v>
      </c>
      <c r="D49" s="75"/>
      <c r="E49" s="75"/>
      <c r="X49" s="68"/>
    </row>
    <row r="51" spans="1:24" ht="15" x14ac:dyDescent="0.25">
      <c r="A51" s="59" t="s">
        <v>131</v>
      </c>
      <c r="X51" s="68"/>
    </row>
    <row r="53" spans="1:24" ht="15" x14ac:dyDescent="0.25">
      <c r="A53"/>
      <c r="B53" s="76" t="s">
        <v>223</v>
      </c>
      <c r="X53" s="68"/>
    </row>
    <row r="54" spans="1:24" x14ac:dyDescent="0.2">
      <c r="A54"/>
      <c r="B54" s="76" t="s">
        <v>224</v>
      </c>
    </row>
    <row r="55" spans="1:24" x14ac:dyDescent="0.2">
      <c r="A55"/>
      <c r="B55" s="76" t="s">
        <v>225</v>
      </c>
    </row>
    <row r="56" spans="1:24" x14ac:dyDescent="0.2">
      <c r="A56"/>
    </row>
    <row r="57" spans="1:24" x14ac:dyDescent="0.2">
      <c r="A57"/>
      <c r="B57" s="76" t="s">
        <v>226</v>
      </c>
    </row>
    <row r="58" spans="1:24" x14ac:dyDescent="0.2">
      <c r="A58"/>
      <c r="B58" s="76" t="s">
        <v>227</v>
      </c>
    </row>
    <row r="59" spans="1:24" x14ac:dyDescent="0.2">
      <c r="B59" s="76"/>
    </row>
    <row r="60" spans="1:24" ht="15" x14ac:dyDescent="0.25">
      <c r="A60" s="77" t="s">
        <v>169</v>
      </c>
      <c r="B60" s="78"/>
      <c r="C60" s="78"/>
      <c r="D60" s="78"/>
      <c r="E60" s="78"/>
      <c r="F60" s="78"/>
    </row>
    <row r="61" spans="1:24" x14ac:dyDescent="0.2">
      <c r="A61" s="78"/>
      <c r="B61" s="78"/>
      <c r="C61" s="78"/>
      <c r="D61" s="78"/>
      <c r="E61" s="78"/>
      <c r="F61" s="78"/>
    </row>
    <row r="62" spans="1:24" x14ac:dyDescent="0.2">
      <c r="A62" s="78" t="s">
        <v>106</v>
      </c>
      <c r="C62" s="78"/>
      <c r="D62" s="78"/>
      <c r="E62" s="78"/>
      <c r="F62" s="78"/>
    </row>
    <row r="64" spans="1:24" x14ac:dyDescent="0.2">
      <c r="B64" s="79" t="s">
        <v>4</v>
      </c>
      <c r="C64" s="79" t="s">
        <v>5</v>
      </c>
      <c r="D64" s="79" t="s">
        <v>6</v>
      </c>
      <c r="E64" s="79" t="s">
        <v>9</v>
      </c>
      <c r="F64" s="79" t="s">
        <v>12</v>
      </c>
      <c r="G64" s="79" t="s">
        <v>11</v>
      </c>
    </row>
    <row r="65" spans="2:7" x14ac:dyDescent="0.2">
      <c r="B65" s="80">
        <v>100</v>
      </c>
      <c r="C65" s="80">
        <v>250</v>
      </c>
      <c r="D65" s="80">
        <v>500</v>
      </c>
      <c r="E65" s="80">
        <v>250</v>
      </c>
      <c r="F65" s="9">
        <f>C65+D65+E65</f>
        <v>1000</v>
      </c>
      <c r="G65" s="80">
        <v>1100</v>
      </c>
    </row>
    <row r="66" spans="2:7" x14ac:dyDescent="0.2">
      <c r="B66" s="81" t="s">
        <v>7</v>
      </c>
      <c r="C66" s="81">
        <f>$B$65+150</f>
        <v>250</v>
      </c>
      <c r="D66" s="81">
        <f>2*($B$65+150)</f>
        <v>500</v>
      </c>
      <c r="E66" s="81">
        <f>$B$65+150</f>
        <v>250</v>
      </c>
      <c r="F66" s="81">
        <f t="shared" ref="F66" si="2">C66+D66+E66</f>
        <v>1000</v>
      </c>
    </row>
    <row r="67" spans="2:7" x14ac:dyDescent="0.2">
      <c r="B67" s="83" t="s">
        <v>8</v>
      </c>
      <c r="C67" s="83">
        <f>F67-D66-E66</f>
        <v>290</v>
      </c>
      <c r="D67" s="83">
        <f>F67-C66-E66</f>
        <v>540</v>
      </c>
      <c r="E67" s="83">
        <f>F67-D66-E66</f>
        <v>290</v>
      </c>
      <c r="F67" s="83">
        <f>G65-G67</f>
        <v>1040</v>
      </c>
      <c r="G67" s="64">
        <v>60</v>
      </c>
    </row>
  </sheetData>
  <sheetProtection sheet="1" insertRows="0" deleteRows="0"/>
  <dataConsolidate/>
  <mergeCells count="7">
    <mergeCell ref="Q15:S18"/>
    <mergeCell ref="S21:V21"/>
    <mergeCell ref="O21:R21"/>
    <mergeCell ref="A21:C21"/>
    <mergeCell ref="J21:L21"/>
    <mergeCell ref="M21:N21"/>
    <mergeCell ref="D21:I21"/>
  </mergeCells>
  <conditionalFormatting sqref="A24:W33">
    <cfRule type="expression" dxfId="33" priority="2">
      <formula>OR(A24="")</formula>
    </cfRule>
  </conditionalFormatting>
  <conditionalFormatting sqref="B65">
    <cfRule type="expression" dxfId="32" priority="30">
      <formula>NOT(OR(B65=50,B65=60,B65=80,B65=100,B65=120,B65=133,B65=150,B65=172,B65=200,B65=220,B65=240,B65=250))</formula>
    </cfRule>
  </conditionalFormatting>
  <conditionalFormatting sqref="C24:C33">
    <cfRule type="cellIs" dxfId="31" priority="35" operator="lessThan">
      <formula>0</formula>
    </cfRule>
  </conditionalFormatting>
  <conditionalFormatting sqref="C65">
    <cfRule type="expression" dxfId="30" priority="29">
      <formula>NOT(AND(C65&gt;=B65+150,C65&lt;=1000))</formula>
    </cfRule>
  </conditionalFormatting>
  <conditionalFormatting sqref="D24:D33">
    <cfRule type="expression" dxfId="29" priority="43">
      <formula>NOT(AND(D24&gt;=K24+150,D24&lt;=L24-60-K24-150,G24&lt;=L24-60,K24&gt;0,L24&gt;0))</formula>
    </cfRule>
  </conditionalFormatting>
  <conditionalFormatting sqref="D65">
    <cfRule type="expression" dxfId="28" priority="28">
      <formula>NOT(AND(D65&gt;=2*(B65+150),D65&lt;=1000))</formula>
    </cfRule>
  </conditionalFormatting>
  <conditionalFormatting sqref="E24:E33">
    <cfRule type="expression" dxfId="27" priority="50">
      <formula>NOT(AND(E24&gt;=2*(K24+150),E24&lt;=L24-60-2*(K24+150),G24&lt;=L24-60,K24&gt;0,L24&gt;0))</formula>
    </cfRule>
  </conditionalFormatting>
  <conditionalFormatting sqref="E65">
    <cfRule type="expression" dxfId="26" priority="27">
      <formula>NOT(AND(E65&gt;=B65+150,E65&lt;=1000))</formula>
    </cfRule>
  </conditionalFormatting>
  <conditionalFormatting sqref="F24:F33">
    <cfRule type="expression" dxfId="25" priority="31">
      <formula>NOT(AND(F24&gt;=K24+150,F24&lt;=L24-60-K24-150,G24&lt;=L24-60,K24&gt;0,L24&gt;0))</formula>
    </cfRule>
  </conditionalFormatting>
  <conditionalFormatting sqref="F65">
    <cfRule type="expression" dxfId="24" priority="26">
      <formula>NOT(AND(F65&gt;=4*(B65+150),F65&lt;=3*1000))</formula>
    </cfRule>
  </conditionalFormatting>
  <conditionalFormatting sqref="G24:G33">
    <cfRule type="expression" dxfId="23" priority="36">
      <formula>NOT(OR(AND(G24&gt;=4*(K24+150),G24&lt;=L24-60,D24&gt;0,E24&gt;0,F24&gt;0),G24=0))</formula>
    </cfRule>
  </conditionalFormatting>
  <conditionalFormatting sqref="G65">
    <cfRule type="cellIs" dxfId="22" priority="25" operator="notBetween">
      <formula>600</formula>
      <formula>1100</formula>
    </cfRule>
  </conditionalFormatting>
  <conditionalFormatting sqref="H24:I33">
    <cfRule type="cellIs" dxfId="21" priority="12" operator="notBetween">
      <formula>90</formula>
      <formula>175</formula>
    </cfRule>
  </conditionalFormatting>
  <conditionalFormatting sqref="J24:J33">
    <cfRule type="cellIs" dxfId="20" priority="32" operator="lessThan">
      <formula>2000</formula>
    </cfRule>
    <cfRule type="cellIs" dxfId="19" priority="33" operator="notBetween">
      <formula>2000</formula>
      <formula>10000</formula>
    </cfRule>
  </conditionalFormatting>
  <conditionalFormatting sqref="K24:K33">
    <cfRule type="expression" dxfId="18" priority="5">
      <formula>AND(OR(D24&gt;0,E24&gt;0,F24&gt;0),K24=0)</formula>
    </cfRule>
    <cfRule type="expression" dxfId="17" priority="18">
      <formula>OR(AND(N24="Power T",OR(K24=220)))</formula>
    </cfRule>
    <cfRule type="expression" dxfId="16" priority="19">
      <formula>OR(AND(N24="Power T",OR(K24=50)),AND(N24="Power S",OR(K24=220,K24=250)),AND(N24="Perform R",OR(K24=50,K24=220,K24=250)),AND(N24="Perform C",OR(K24=220,K24=250)))</formula>
    </cfRule>
    <cfRule type="expression" dxfId="15" priority="20">
      <formula>NOT(OR(K24=50,K24=60,K24=80,K24=100,K24=120,K24=133,K24=150,K24=172,K24=200,K24=220,K24=240,K24=250))</formula>
    </cfRule>
  </conditionalFormatting>
  <conditionalFormatting sqref="L24:L33">
    <cfRule type="expression" dxfId="14" priority="8">
      <formula>AND(OR(D24&gt;0,E24&gt;0,F24&gt;0),L24=0)</formula>
    </cfRule>
    <cfRule type="cellIs" dxfId="13" priority="47" operator="notBetween">
      <formula>600</formula>
      <formula>1100</formula>
    </cfRule>
  </conditionalFormatting>
  <conditionalFormatting sqref="M24:M33">
    <cfRule type="expression" dxfId="12" priority="16">
      <formula>NOT(OR(M24="FTV HL",M24=""))</formula>
    </cfRule>
  </conditionalFormatting>
  <conditionalFormatting sqref="N24:N33">
    <cfRule type="expression" dxfId="11" priority="13">
      <formula>OR(AND(N24="Power T",OR(K24=220)))</formula>
    </cfRule>
    <cfRule type="expression" dxfId="10" priority="14">
      <formula>OR(AND(N24="Power T",OR(K24=50)),AND(N24="Power S",OR(K24=220,K24=250)),AND(N24="Perform R",OR(K24=50,K24=220,K24=250)),AND(N24="Perform C",OR(K24=220,K24=250)))</formula>
    </cfRule>
    <cfRule type="expression" dxfId="9" priority="15">
      <formula>NOT(OR(N24="Power T",N24="Power S",N24="Perform R",N24="Perform C"))</formula>
    </cfRule>
  </conditionalFormatting>
  <conditionalFormatting sqref="O24:O33">
    <cfRule type="expression" dxfId="7" priority="10">
      <formula>OR(AND(P24="HPS 200",NOT(O24=0.55)),AND(NOT(P24="HPS 200"),O24=0.55))</formula>
    </cfRule>
  </conditionalFormatting>
  <conditionalFormatting sqref="P24:P33">
    <cfRule type="expression" dxfId="6" priority="24">
      <formula>NOT(OR(P24="SP 25",P24="SP 25",P24="PVDF 25",P24="PVDF 35",P24="PUR 50",P24="PVCF 150",P24="HPS 200",P24="PRISMA",P24="PRISMA ELEMENTS",P24="Inox 304",P24="Inox 316L",P24="Inox 316"))</formula>
    </cfRule>
    <cfRule type="expression" dxfId="5" priority="3">
      <formula>OR(AND(P24="HPS 200",NOT(O24=0.55)),AND(NOT(P24="HPS 200"),O24=0.55))</formula>
    </cfRule>
  </conditionalFormatting>
  <conditionalFormatting sqref="R24:R33">
    <cfRule type="expression" dxfId="4" priority="45">
      <formula>NOT(OR(R24="M",R24="M8"))</formula>
    </cfRule>
  </conditionalFormatting>
  <conditionalFormatting sqref="T24:T33">
    <cfRule type="expression" dxfId="2" priority="22">
      <formula>NOT(OR(T24="SP 25",T24="SP 25",T24="PVDF 25",T24="PVDF 35",T24="PUR 50",T24="PVCF 150",T24="HPS 200",T24="PRISMA",T24="PRISMA ELEMENTS",T24="Inox 304",T24="Inox 316L",T24="Inox 316"))</formula>
    </cfRule>
  </conditionalFormatting>
  <conditionalFormatting sqref="V24:V33">
    <cfRule type="expression" dxfId="1" priority="44">
      <formula>NOT(OR(V24="S",V24="V",V24="V2",V24="G",V24="M2"))</formula>
    </cfRule>
  </conditionalFormatting>
  <conditionalFormatting sqref="Y33">
    <cfRule type="expression" dxfId="0" priority="1">
      <formula>OR(Y33="")</formula>
    </cfRule>
  </conditionalFormatting>
  <dataValidations count="18">
    <dataValidation type="whole" errorStyle="information" allowBlank="1" errorTitle="Wrong length" error="Insert length (whole number)_x000a_2000 to 8000 mm" sqref="J24 J33" xr:uid="{4465AA2D-6D67-4F5A-89B1-C242EC881C64}">
      <formula1>2000</formula1>
      <formula2>10000</formula2>
    </dataValidation>
    <dataValidation type="whole" operator="greaterThanOrEqual" allowBlank="1" sqref="C24:C33" xr:uid="{F9668A3E-6D8D-49B2-929E-06C3615E9678}">
      <formula1>0</formula1>
    </dataValidation>
    <dataValidation type="custom" errorStyle="information" allowBlank="1" errorTitle="wrong" sqref="E24:E33" xr:uid="{80C260B0-BE56-4105-BE97-70B9B1A8A561}">
      <formula1>AND(E24&gt;=2*(K24+150),E24&lt;=L24-60-2*(K24+150))</formula1>
    </dataValidation>
    <dataValidation type="custom" errorStyle="information" allowBlank="1" errorTitle="wrong" sqref="D24:D33" xr:uid="{5D3D24D8-B402-4382-88B5-F0547BD76F9D}">
      <formula1>AND(D24&gt;=K24+150,D24&lt;=L24-60-K24-150)</formula1>
    </dataValidation>
    <dataValidation type="list" allowBlank="1" sqref="B65 K24:K33" xr:uid="{001EB016-234A-449F-91E1-73F779D7EBBA}">
      <formula1>"50,60,80,100,120,133,150,172,200,220,240,250"</formula1>
    </dataValidation>
    <dataValidation type="whole" errorStyle="information" allowBlank="1" errorTitle="Wrong module" error="Insert module M [mm] (whole number):_x000a_600 mm to 1200 mm_x000a_1000 mm standard module_x000a_1200 mm standard module" sqref="L24:L33" xr:uid="{ECB0FD29-FE5C-4E5D-BDE4-165FCE124022}">
      <formula1>600</formula1>
      <formula2>1100</formula2>
    </dataValidation>
    <dataValidation type="list" allowBlank="1" sqref="N24:N33" xr:uid="{3360A96B-B1B8-4F2C-BD4C-F6AD59AD693F}">
      <formula1>"Power T,Power S,Perform R,Perform C"</formula1>
    </dataValidation>
    <dataValidation type="list" allowBlank="1" sqref="R24:R33" xr:uid="{6EDE3981-DECD-403E-BC0E-2EFD9A393599}">
      <formula1>"M,M8"</formula1>
    </dataValidation>
    <dataValidation type="list" allowBlank="1" sqref="V25:V33" xr:uid="{0B88E558-0538-4B29-B808-DF83E1C95A34}">
      <formula1>"S,V,V2,G,M,M2,M3,M8"</formula1>
    </dataValidation>
    <dataValidation type="whole" allowBlank="1" showInputMessage="1" showErrorMessage="1" sqref="G65" xr:uid="{7F0442E3-49F9-4A35-9B52-7505B0F44DD2}">
      <formula1>600</formula1>
      <formula2>1200</formula2>
    </dataValidation>
    <dataValidation type="whole" errorStyle="information" allowBlank="1" errorTitle="Wrong length" error="Insert length (whole number)_x000a_2000 to 8000 mm" sqref="J25:J32" xr:uid="{37DF72E8-A5C1-4256-BD41-28A5B06EC048}">
      <formula1>2000</formula1>
      <formula2>8000</formula2>
    </dataValidation>
    <dataValidation type="whole" errorStyle="information" allowBlank="1" errorTitle="wrong" sqref="H24:I33" xr:uid="{76838082-6EA1-4EF5-BD72-760069A7E288}">
      <formula1>90</formula1>
      <formula2>175</formula2>
    </dataValidation>
    <dataValidation type="list" allowBlank="1" sqref="P24:P33 T24:T33" xr:uid="{39178C76-67A1-4927-AA38-BD76858D1ECC}">
      <formula1>"SP 25,SP 25,PVDF 25,PVDF 35,PUR 50,PVCF 150,HPS 200,PRISMA,PRISMA ELEMENTS,Inox 304,Inox 316L,Inox 316"</formula1>
    </dataValidation>
    <dataValidation type="custom" allowBlank="1" sqref="G24:G33" xr:uid="{1C662D46-12B5-4855-B463-63E6D1E8F953}">
      <formula1>AND(G24&gt;=4*(K24+150),G24&lt;=L24-60)</formula1>
    </dataValidation>
    <dataValidation type="custom" allowBlank="1" sqref="F24:F33" xr:uid="{005AC0C8-F3E2-4071-8298-135B88BA4D0A}">
      <formula1>AND(F24&gt;=K24+150,F24&lt;=L24-60-K24-150)</formula1>
    </dataValidation>
    <dataValidation type="list" allowBlank="1" sqref="M24:M32" xr:uid="{5097CD5D-DB34-4705-9572-F895B64767DB}">
      <formula1>"FTV HL"</formula1>
    </dataValidation>
    <dataValidation type="list" allowBlank="1" sqref="V24" xr:uid="{26428168-E68F-412B-9380-6416AC7CB735}">
      <formula1>"S,V,V2,G,M2"</formula1>
    </dataValidation>
    <dataValidation type="list" allowBlank="1" showInputMessage="1" showErrorMessage="1" sqref="Y24:Y33" xr:uid="{003CEB07-4240-47E5-B9BC-C4B2D9AD285F}">
      <formula1>"Priority A, Priority B, Priority C"</formula1>
    </dataValidation>
  </dataValidations>
  <hyperlinks>
    <hyperlink ref="B55" r:id="rId1" tooltip="Download" display="https://www.trimo-group.com/files/downloads/Trimoterm Fireproof Panels Brochure.pdf" xr:uid="{49DB4092-7E47-4659-ACFE-982AC7C20EB6}"/>
    <hyperlink ref="B57" r:id="rId2" display="pack" xr:uid="{F1ADAEF6-4A80-4BE0-B2D5-61E0E0CBF0B1}"/>
    <hyperlink ref="B58" r:id="rId3" xr:uid="{80AC7D67-A05C-455F-BBB3-07B1F6C8B486}"/>
    <hyperlink ref="B54" r:id="rId4" xr:uid="{79D0FC27-D04D-4234-B0FB-E3C60FC76E50}"/>
    <hyperlink ref="B53" r:id="rId5" tooltip="Download" display="https://www.trimo-group.com/files/downloads/Trimoterm Technical Specification.pdf" xr:uid="{34A69830-99F9-4A08-9F9E-827048A09077}"/>
  </hyperlinks>
  <pageMargins left="0.39370078740157483" right="0.39370078740157483" top="0.39370078740157483" bottom="0.39370078740157483" header="0.31496062992125984" footer="0.31496062992125984"/>
  <pageSetup paperSize="9" scale="44" pageOrder="overThenDown" orientation="landscape" r:id="rId6"/>
  <ignoredErrors>
    <ignoredError sqref="A2:B2 A32:L32 A65:XFD65 A64 H64:XFD64 A35:XFD37 C33:L33 A44:XFD44 B43:XFD43 A22:XFD22 B21:C21 Z21:XFD21 Z23:XFD23 A50:XFD50 A49 D49:XFD49 X33 A48 A47 D47:XFD47 A16:P16 B14:XFD14 A41:XFD41 B40:XFD40 E21:I21 A46 A45 D45:XFD45 A19:XFD20 B17:P17 A63:XFD63 B62:XFD62 A59:XFD59 C58:XFD58 D48:XFD48 D46:XFD46 A10:XFD11 B8:XFD8 B7:XFD7 S33 A68:XFD1048576 A67 C67:XFD67 A66 C66:XFD66 K21:L21 N21 O33 Z33:XFD33 B6:XFD6 B5:XFD5 A52:XFD52 B51:XFD51 P21:R21 T21:V21 A1:B1 D1:XFD1 B13:XFD13 B12:XFD12 A34:V34 X34:XFD34 B9:XFD9 C56:XFD56 C55:XFD55 C53:XFD53 B42:XFD42 C57:XFD57 A4:XFD4 A3:B3 D3 A39:XFD39 B38:L38 F3:XFD3 C54:XFD54 A24:L24 N24:XFD24 A25:L25 N25:XFD25 A26:L26 N26:XFD26 A27:L27 N27:XFD27 A28:L28 N28:XFD28 A29:L29 N29:XFD29 A30:L30 N30:XFD30 A31:L31 N31:XFD31 N32:XFD32 D2:XFD2 A61:XFD61 B60:XFD60 A15:P15 T15:XFD15 N38:XFD38 T16:XFD16 A18:P18 T18:XFD18 T17:XFD17" unlockedFormula="1"/>
  </ignoredErrors>
  <drawing r:id="rId7"/>
  <legacyDrawing r:id="rId8"/>
  <tableParts count="1">
    <tablePart r:id="rId9"/>
  </tableParts>
  <extLst>
    <ext xmlns:x14="http://schemas.microsoft.com/office/spreadsheetml/2009/9/main" uri="{78C0D931-6437-407d-A8EE-F0AAD7539E65}">
      <x14:conditionalFormattings>
        <x14:conditionalFormatting xmlns:xm="http://schemas.microsoft.com/office/excel/2006/main">
          <x14:cfRule type="expression" priority="23" id="{00000000-000E-0000-0700-000016000000}">
            <xm:f>COUNTIF(List_Values!$A$2:$A$11,O24)=0</xm:f>
            <x14:dxf>
              <fill>
                <patternFill patternType="solid">
                  <bgColor rgb="FFFFC7CE"/>
                </patternFill>
              </fill>
            </x14:dxf>
          </x14:cfRule>
          <xm:sqref>O24:O33</xm:sqref>
        </x14:conditionalFormatting>
        <x14:conditionalFormatting xmlns:xm="http://schemas.microsoft.com/office/excel/2006/main">
          <x14:cfRule type="expression" priority="21" id="{00000000-000E-0000-0700-000014000000}">
            <xm:f>COUNTIF(List_Values!$B$2:$B$11,S24)=0</xm:f>
            <x14:dxf>
              <fill>
                <patternFill patternType="solid">
                  <bgColor rgb="FFFFC7CE"/>
                </patternFill>
              </fill>
            </x14:dxf>
          </x14:cfRule>
          <xm:sqref>S24:S33</xm:sqref>
        </x14:conditionalFormatting>
      </x14:conditionalFormattings>
    </ext>
    <ext xmlns:x14="http://schemas.microsoft.com/office/spreadsheetml/2009/9/main" uri="{CCE6A557-97BC-4b89-ADB6-D9C93CAAB3DF}">
      <x14:dataValidations xmlns:xm="http://schemas.microsoft.com/office/excel/2006/main" count="2">
        <x14:dataValidation type="list" allowBlank="1" xr:uid="{00AB9B1F-5D8D-4D1A-B0BB-7599AA4307CB}">
          <x14:formula1>
            <xm:f>List_Values!$B$2:$B$11</xm:f>
          </x14:formula1>
          <xm:sqref>S24:S33</xm:sqref>
        </x14:dataValidation>
        <x14:dataValidation type="list" allowBlank="1" xr:uid="{D7280FD2-3617-444A-98D6-B29860448D61}">
          <x14:formula1>
            <xm:f>List_Values!$A$2:$A$9</xm:f>
          </x14:formula1>
          <xm:sqref>O24:O33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701A85-A01D-48DF-8849-06DF33C39572}">
  <sheetPr codeName="Sheet9"/>
  <dimension ref="A1:H50"/>
  <sheetViews>
    <sheetView topLeftCell="A34" workbookViewId="0">
      <selection activeCell="I56" sqref="I56"/>
    </sheetView>
  </sheetViews>
  <sheetFormatPr defaultRowHeight="14.25" x14ac:dyDescent="0.2"/>
  <cols>
    <col min="1" max="1" width="18.875" customWidth="1"/>
    <col min="4" max="4" width="19.125" customWidth="1"/>
    <col min="5" max="5" width="25.625" customWidth="1"/>
  </cols>
  <sheetData>
    <row r="1" spans="1:5" x14ac:dyDescent="0.2">
      <c r="A1" t="s">
        <v>135</v>
      </c>
    </row>
    <row r="2" spans="1:5" ht="19.5" customHeight="1" thickBot="1" x14ac:dyDescent="0.25">
      <c r="A2">
        <v>0.55000000000000004</v>
      </c>
      <c r="B2">
        <v>0.45</v>
      </c>
      <c r="D2" t="s">
        <v>170</v>
      </c>
    </row>
    <row r="3" spans="1:5" ht="19.5" customHeight="1" thickBot="1" x14ac:dyDescent="0.25">
      <c r="A3">
        <v>0.6</v>
      </c>
      <c r="B3">
        <v>0.5</v>
      </c>
      <c r="D3" s="97" t="s">
        <v>91</v>
      </c>
      <c r="E3" s="98" t="s">
        <v>23</v>
      </c>
    </row>
    <row r="4" spans="1:5" ht="19.5" customHeight="1" thickBot="1" x14ac:dyDescent="0.25">
      <c r="A4">
        <v>0.63</v>
      </c>
      <c r="B4">
        <v>0.55000000000000004</v>
      </c>
      <c r="D4" s="97" t="s">
        <v>24</v>
      </c>
      <c r="E4" s="98" t="s">
        <v>25</v>
      </c>
    </row>
    <row r="5" spans="1:5" ht="19.5" customHeight="1" thickBot="1" x14ac:dyDescent="0.25">
      <c r="A5">
        <v>0.65</v>
      </c>
      <c r="B5">
        <v>0.6</v>
      </c>
      <c r="D5" s="97" t="s">
        <v>26</v>
      </c>
      <c r="E5" s="98" t="s">
        <v>27</v>
      </c>
    </row>
    <row r="6" spans="1:5" ht="19.5" customHeight="1" thickBot="1" x14ac:dyDescent="0.25">
      <c r="A6">
        <v>0.67500000000000004</v>
      </c>
      <c r="B6">
        <v>0.63</v>
      </c>
      <c r="D6" s="97" t="s">
        <v>28</v>
      </c>
      <c r="E6" s="98" t="s">
        <v>29</v>
      </c>
    </row>
    <row r="7" spans="1:5" ht="19.5" customHeight="1" thickBot="1" x14ac:dyDescent="0.25">
      <c r="A7">
        <v>0.7</v>
      </c>
      <c r="B7">
        <v>0.65</v>
      </c>
      <c r="D7" s="97" t="s">
        <v>30</v>
      </c>
      <c r="E7" s="98" t="s">
        <v>31</v>
      </c>
    </row>
    <row r="8" spans="1:5" ht="19.5" customHeight="1" thickBot="1" x14ac:dyDescent="0.25">
      <c r="A8">
        <v>0.75</v>
      </c>
      <c r="B8">
        <v>0.67500000000000004</v>
      </c>
      <c r="D8" s="97" t="s">
        <v>32</v>
      </c>
      <c r="E8" s="98" t="s">
        <v>33</v>
      </c>
    </row>
    <row r="9" spans="1:5" ht="19.5" customHeight="1" x14ac:dyDescent="0.2">
      <c r="A9">
        <v>0.8</v>
      </c>
      <c r="B9">
        <v>0.7</v>
      </c>
    </row>
    <row r="10" spans="1:5" ht="19.5" customHeight="1" thickBot="1" x14ac:dyDescent="0.25">
      <c r="B10">
        <v>0.75</v>
      </c>
      <c r="D10" t="s">
        <v>171</v>
      </c>
    </row>
    <row r="11" spans="1:5" ht="19.5" customHeight="1" thickBot="1" x14ac:dyDescent="0.25">
      <c r="B11">
        <v>0.8</v>
      </c>
      <c r="D11" s="97" t="s">
        <v>91</v>
      </c>
      <c r="E11" s="98" t="s">
        <v>23</v>
      </c>
    </row>
    <row r="12" spans="1:5" ht="19.5" customHeight="1" thickBot="1" x14ac:dyDescent="0.25">
      <c r="D12" s="97" t="s">
        <v>113</v>
      </c>
      <c r="E12" s="98" t="s">
        <v>34</v>
      </c>
    </row>
    <row r="13" spans="1:5" ht="19.5" customHeight="1" thickBot="1" x14ac:dyDescent="0.25">
      <c r="D13" s="97" t="s">
        <v>35</v>
      </c>
      <c r="E13" s="98" t="s">
        <v>27</v>
      </c>
    </row>
    <row r="14" spans="1:5" ht="19.5" customHeight="1" thickBot="1" x14ac:dyDescent="0.25">
      <c r="D14" s="97" t="s">
        <v>36</v>
      </c>
      <c r="E14" s="98" t="s">
        <v>37</v>
      </c>
    </row>
    <row r="15" spans="1:5" ht="19.5" customHeight="1" thickBot="1" x14ac:dyDescent="0.25">
      <c r="D15" s="97" t="s">
        <v>38</v>
      </c>
      <c r="E15" s="98" t="s">
        <v>29</v>
      </c>
    </row>
    <row r="16" spans="1:5" ht="19.5" customHeight="1" thickBot="1" x14ac:dyDescent="0.25">
      <c r="D16" s="97" t="s">
        <v>39</v>
      </c>
      <c r="E16" s="98" t="s">
        <v>31</v>
      </c>
    </row>
    <row r="17" spans="4:5" ht="19.5" customHeight="1" x14ac:dyDescent="0.2"/>
    <row r="18" spans="4:5" ht="19.5" customHeight="1" thickBot="1" x14ac:dyDescent="0.25">
      <c r="D18" t="s">
        <v>172</v>
      </c>
    </row>
    <row r="19" spans="4:5" ht="19.5" customHeight="1" thickBot="1" x14ac:dyDescent="0.25">
      <c r="D19" s="97" t="s">
        <v>91</v>
      </c>
      <c r="E19" s="98" t="s">
        <v>40</v>
      </c>
    </row>
    <row r="20" spans="4:5" ht="19.5" customHeight="1" thickBot="1" x14ac:dyDescent="0.25">
      <c r="D20" s="97" t="s">
        <v>121</v>
      </c>
      <c r="E20" s="98" t="s">
        <v>41</v>
      </c>
    </row>
    <row r="21" spans="4:5" ht="19.5" customHeight="1" thickBot="1" x14ac:dyDescent="0.25">
      <c r="D21" s="97" t="s">
        <v>42</v>
      </c>
      <c r="E21" s="98" t="s">
        <v>29</v>
      </c>
    </row>
    <row r="22" spans="4:5" ht="19.5" customHeight="1" thickBot="1" x14ac:dyDescent="0.25">
      <c r="D22" s="97" t="s">
        <v>43</v>
      </c>
      <c r="E22" s="98" t="s">
        <v>44</v>
      </c>
    </row>
    <row r="23" spans="4:5" ht="19.5" customHeight="1" thickBot="1" x14ac:dyDescent="0.25">
      <c r="D23" s="97" t="s">
        <v>45</v>
      </c>
      <c r="E23" s="98" t="s">
        <v>25</v>
      </c>
    </row>
    <row r="24" spans="4:5" ht="19.5" customHeight="1" thickBot="1" x14ac:dyDescent="0.25">
      <c r="D24" s="97" t="s">
        <v>46</v>
      </c>
      <c r="E24" s="98" t="s">
        <v>47</v>
      </c>
    </row>
    <row r="25" spans="4:5" ht="19.5" customHeight="1" x14ac:dyDescent="0.2"/>
    <row r="26" spans="4:5" ht="19.5" customHeight="1" thickBot="1" x14ac:dyDescent="0.25">
      <c r="D26" t="s">
        <v>173</v>
      </c>
    </row>
    <row r="27" spans="4:5" ht="19.5" customHeight="1" thickBot="1" x14ac:dyDescent="0.25">
      <c r="D27" s="97" t="s">
        <v>91</v>
      </c>
      <c r="E27" s="98" t="s">
        <v>40</v>
      </c>
    </row>
    <row r="28" spans="4:5" ht="19.5" customHeight="1" thickBot="1" x14ac:dyDescent="0.25">
      <c r="D28" s="97" t="s">
        <v>121</v>
      </c>
      <c r="E28" s="98" t="s">
        <v>41</v>
      </c>
    </row>
    <row r="29" spans="4:5" ht="19.5" customHeight="1" thickBot="1" x14ac:dyDescent="0.25">
      <c r="D29" s="97" t="s">
        <v>42</v>
      </c>
      <c r="E29" s="98" t="s">
        <v>29</v>
      </c>
    </row>
    <row r="30" spans="4:5" ht="19.5" customHeight="1" thickBot="1" x14ac:dyDescent="0.25">
      <c r="D30" s="97" t="s">
        <v>43</v>
      </c>
      <c r="E30" s="98" t="s">
        <v>48</v>
      </c>
    </row>
    <row r="31" spans="4:5" ht="19.5" customHeight="1" thickBot="1" x14ac:dyDescent="0.25">
      <c r="D31" s="97" t="s">
        <v>49</v>
      </c>
      <c r="E31" s="98" t="s">
        <v>50</v>
      </c>
    </row>
    <row r="32" spans="4:5" ht="19.5" customHeight="1" x14ac:dyDescent="0.2"/>
    <row r="33" spans="4:5" ht="19.5" customHeight="1" thickBot="1" x14ac:dyDescent="0.25">
      <c r="D33" t="s">
        <v>174</v>
      </c>
    </row>
    <row r="34" spans="4:5" ht="19.5" customHeight="1" thickBot="1" x14ac:dyDescent="0.25">
      <c r="D34" s="97" t="s">
        <v>91</v>
      </c>
      <c r="E34" s="98" t="s">
        <v>23</v>
      </c>
    </row>
    <row r="35" spans="4:5" ht="19.5" customHeight="1" thickBot="1" x14ac:dyDescent="0.25">
      <c r="D35" s="97" t="s">
        <v>51</v>
      </c>
      <c r="E35" s="98" t="s">
        <v>52</v>
      </c>
    </row>
    <row r="36" spans="4:5" ht="19.5" customHeight="1" thickBot="1" x14ac:dyDescent="0.25">
      <c r="D36" s="97" t="s">
        <v>53</v>
      </c>
      <c r="E36" s="98" t="s">
        <v>54</v>
      </c>
    </row>
    <row r="37" spans="4:5" ht="19.5" customHeight="1" thickBot="1" x14ac:dyDescent="0.25">
      <c r="D37" s="97" t="s">
        <v>26</v>
      </c>
      <c r="E37" s="98" t="s">
        <v>47</v>
      </c>
    </row>
    <row r="38" spans="4:5" ht="19.5" customHeight="1" thickBot="1" x14ac:dyDescent="0.25">
      <c r="D38" s="97" t="s">
        <v>42</v>
      </c>
      <c r="E38" s="98" t="s">
        <v>29</v>
      </c>
    </row>
    <row r="39" spans="4:5" ht="19.5" customHeight="1" thickBot="1" x14ac:dyDescent="0.25">
      <c r="D39" s="97" t="s">
        <v>30</v>
      </c>
      <c r="E39" s="98" t="s">
        <v>44</v>
      </c>
    </row>
    <row r="40" spans="4:5" ht="19.5" customHeight="1" x14ac:dyDescent="0.2"/>
    <row r="41" spans="4:5" ht="19.5" customHeight="1" thickBot="1" x14ac:dyDescent="0.25">
      <c r="D41" t="s">
        <v>175</v>
      </c>
    </row>
    <row r="42" spans="4:5" ht="19.5" customHeight="1" thickBot="1" x14ac:dyDescent="0.25">
      <c r="D42" s="97" t="s">
        <v>91</v>
      </c>
      <c r="E42" s="98" t="s">
        <v>55</v>
      </c>
    </row>
    <row r="43" spans="4:5" ht="19.5" customHeight="1" thickBot="1" x14ac:dyDescent="0.25">
      <c r="D43" s="97" t="s">
        <v>53</v>
      </c>
      <c r="E43" s="98" t="s">
        <v>54</v>
      </c>
    </row>
    <row r="44" spans="4:5" ht="19.5" customHeight="1" thickBot="1" x14ac:dyDescent="0.25">
      <c r="D44" s="97" t="s">
        <v>35</v>
      </c>
      <c r="E44" s="98" t="s">
        <v>47</v>
      </c>
    </row>
    <row r="45" spans="4:5" ht="19.5" customHeight="1" thickBot="1" x14ac:dyDescent="0.25">
      <c r="D45" s="97" t="s">
        <v>51</v>
      </c>
      <c r="E45" s="98" t="s">
        <v>56</v>
      </c>
    </row>
    <row r="46" spans="4:5" ht="19.5" customHeight="1" thickBot="1" x14ac:dyDescent="0.25">
      <c r="D46" s="97" t="s">
        <v>36</v>
      </c>
      <c r="E46" s="98" t="s">
        <v>37</v>
      </c>
    </row>
    <row r="47" spans="4:5" ht="19.5" customHeight="1" thickBot="1" x14ac:dyDescent="0.25">
      <c r="D47" s="97" t="s">
        <v>57</v>
      </c>
      <c r="E47" s="98" t="s">
        <v>58</v>
      </c>
    </row>
    <row r="48" spans="4:5" ht="19.5" customHeight="1" x14ac:dyDescent="0.2"/>
    <row r="49" spans="4:8" x14ac:dyDescent="0.2">
      <c r="D49" s="126" t="s">
        <v>208</v>
      </c>
      <c r="E49" s="127" t="s">
        <v>208</v>
      </c>
      <c r="G49" s="128" t="s">
        <v>209</v>
      </c>
      <c r="H49" s="127"/>
    </row>
    <row r="50" spans="4:8" x14ac:dyDescent="0.2">
      <c r="D50" s="126" t="s">
        <v>210</v>
      </c>
      <c r="E50" s="127" t="s">
        <v>211</v>
      </c>
      <c r="G50" s="128" t="s">
        <v>211</v>
      </c>
      <c r="H50" s="127"/>
    </row>
  </sheetData>
  <sheetProtection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AppNrOfViews xmlns="85bc2e3f-6b5b-4adb-b5be-55f902a6aa17" xsi:nil="true"/>
    <Products xmlns="85bc2e3f-6b5b-4adb-b5be-55f902a6aa17">3</Products>
    <Description0 xmlns="85bc2e3f-6b5b-4adb-b5be-55f902a6aa17" xsi:nil="true"/>
    <Last_x0020_modification_x0020_of_x0020_Document xmlns="85bc2e3f-6b5b-4adb-b5be-55f902a6aa17">04_2026</Last_x0020_modification_x0020_of_x0020_Document>
    <Language xmlns="85bc2e3f-6b5b-4adb-b5be-55f902a6aa17">16</Language>
    <What_x0027_s_x0020_new xmlns="85bc2e3f-6b5b-4adb-b5be-55f902a6aa17" xsi:nil="true"/>
    <Publish_to_Library_App xmlns="85bc2e3f-6b5b-4adb-b5be-55f902a6aa17" xsi:nil="true"/>
    <LibraryAppDocTypes xmlns="85bc2e3f-6b5b-4adb-b5be-55f902a6aa17" xsi:nil="true"/>
    <AppNrOfLikes xmlns="85bc2e3f-6b5b-4adb-b5be-55f902a6aa17" xsi:nil="true"/>
    <DocumentID xmlns="85bc2e3f-6b5b-4adb-b5be-55f902a6aa17" xsi:nil="true"/>
    <Type_x0020_of_x0020_Document xmlns="85bc2e3f-6b5b-4adb-b5be-55f902a6aa17">Technical Documents</Type_x0020_of_x0020_Document>
    <Publish_x0020_on_x0020_Internet xmlns="85bc2e3f-6b5b-4adb-b5be-55f902a6aa17">1</Publish_x0020_on_x0020_Internet>
    <Product_x0020_Groups xmlns="85bc2e3f-6b5b-4adb-b5be-55f902a6aa17">2</Product_x0020_Groups>
    <Document_x0020_Type xmlns="85bc2e3f-6b5b-4adb-b5be-55f902a6aa17">11</Document_x0020_Type>
    <AppNrOfComments xmlns="85bc2e3f-6b5b-4adb-b5be-55f902a6aa17" xsi:nil="true"/>
    <Thumbnail xmlns="85bc2e3f-6b5b-4adb-b5be-55f902a6aa1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67BFBE970785754592FD968FC566A125" ma:contentTypeVersion="26" ma:contentTypeDescription="Create a new document." ma:contentTypeScope="" ma:versionID="a85b6613c875ba2e824070722da21c58">
  <xsd:schema xmlns:xsd="http://www.w3.org/2001/XMLSchema" xmlns:xs="http://www.w3.org/2001/XMLSchema" xmlns:p="http://schemas.microsoft.com/office/2006/metadata/properties" xmlns:ns2="85bc2e3f-6b5b-4adb-b5be-55f902a6aa17" xmlns:ns3="fae92b80-e981-4686-bec9-8097f9423265" targetNamespace="http://schemas.microsoft.com/office/2006/metadata/properties" ma:root="true" ma:fieldsID="79494b238c8c9fc76856f20b2311d59d" ns2:_="" ns3:_="">
    <xsd:import namespace="85bc2e3f-6b5b-4adb-b5be-55f902a6aa17"/>
    <xsd:import namespace="fae92b80-e981-4686-bec9-8097f9423265"/>
    <xsd:element name="properties">
      <xsd:complexType>
        <xsd:sequence>
          <xsd:element name="documentManagement">
            <xsd:complexType>
              <xsd:all>
                <xsd:element ref="ns2:Thumbnail" minOccurs="0"/>
                <xsd:element ref="ns2:Product_x0020_Groups" minOccurs="0"/>
                <xsd:element ref="ns2:Products" minOccurs="0"/>
                <xsd:element ref="ns2:Language" minOccurs="0"/>
                <xsd:element ref="ns2:Publish_to_Library_App" minOccurs="0"/>
                <xsd:element ref="ns2:Publish_x0020_on_x0020_Internet" minOccurs="0"/>
                <xsd:element ref="ns2:Type_x0020_of_x0020_Document" minOccurs="0"/>
                <xsd:element ref="ns2:Document_x0020_Type" minOccurs="0"/>
                <xsd:element ref="ns2:Description0" minOccurs="0"/>
                <xsd:element ref="ns2:Last_x0020_modification_x0020_of_x0020_Document" minOccurs="0"/>
                <xsd:element ref="ns2:What_x0027_s_x0020_new" minOccurs="0"/>
                <xsd:element ref="ns2:LibraryAppDocTypes" minOccurs="0"/>
                <xsd:element ref="ns3:SharedWithUsers" minOccurs="0"/>
                <xsd:element ref="ns3:SharedWithDetails" minOccurs="0"/>
                <xsd:element ref="ns2:MediaServiceMetadata" minOccurs="0"/>
                <xsd:element ref="ns2:MediaServiceFastMetadata" minOccurs="0"/>
                <xsd:element ref="ns2:AppNrOfViews" minOccurs="0"/>
                <xsd:element ref="ns2:AppNrOfLikes" minOccurs="0"/>
                <xsd:element ref="ns2:AppNrOfComments" minOccurs="0"/>
                <xsd:element ref="ns2:MediaServiceObjectDetectorVersions" minOccurs="0"/>
                <xsd:element ref="ns2:DocumentID"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5bc2e3f-6b5b-4adb-b5be-55f902a6aa17" elementFormDefault="qualified">
    <xsd:import namespace="http://schemas.microsoft.com/office/2006/documentManagement/types"/>
    <xsd:import namespace="http://schemas.microsoft.com/office/infopath/2007/PartnerControls"/>
    <xsd:element name="Thumbnail" ma:index="2" nillable="true" ma:displayName="Thumbnail" ma:internalName="Thumbnail" ma:readOnly="false">
      <xsd:simpleType>
        <xsd:restriction base="dms:Unknown"/>
      </xsd:simpleType>
    </xsd:element>
    <xsd:element name="Product_x0020_Groups" ma:index="3" nillable="true" ma:displayName="Product Groups" ma:list="{93ad3a76-c7cf-4d7a-843f-f6604fe4ea7c}" ma:internalName="Product_x0020_Groups" ma:readOnly="false" ma:showField="Title">
      <xsd:simpleType>
        <xsd:restriction base="dms:Lookup"/>
      </xsd:simpleType>
    </xsd:element>
    <xsd:element name="Products" ma:index="4" nillable="true" ma:displayName="Products" ma:list="{ac1c4eae-1d72-47a3-96e5-90a82bff16c2}" ma:internalName="Products" ma:readOnly="false" ma:showField="Title">
      <xsd:simpleType>
        <xsd:restriction base="dms:Lookup"/>
      </xsd:simpleType>
    </xsd:element>
    <xsd:element name="Language" ma:index="5" nillable="true" ma:displayName="Language" ma:list="{26e694ee-6943-498d-8a12-352ba52d758b}" ma:internalName="Language" ma:readOnly="false" ma:showField="Title">
      <xsd:simpleType>
        <xsd:restriction base="dms:Lookup"/>
      </xsd:simpleType>
    </xsd:element>
    <xsd:element name="Publish_to_Library_App" ma:index="6" nillable="true" ma:displayName="Publish to Library App" ma:list="{95d1f717-1daa-4a63-821d-ca843cb5e31c}" ma:internalName="Publish_to_Library_App" ma:readOnly="false" ma:showField="Title">
      <xsd:simpleType>
        <xsd:restriction base="dms:Lookup"/>
      </xsd:simpleType>
    </xsd:element>
    <xsd:element name="Publish_x0020_on_x0020_Internet" ma:index="7" nillable="true" ma:displayName="Publish on Internet" ma:list="{95d1f717-1daa-4a63-821d-ca843cb5e31c}" ma:internalName="Publish_x0020_on_x0020_Internet" ma:readOnly="false" ma:showField="Title">
      <xsd:simpleType>
        <xsd:restriction base="dms:Lookup"/>
      </xsd:simpleType>
    </xsd:element>
    <xsd:element name="Type_x0020_of_x0020_Document" ma:index="8" nillable="true" ma:displayName="Type of Technical Documents" ma:format="Dropdown" ma:internalName="Type_x0020_of_x0020_Document" ma:readOnly="false">
      <xsd:simpleType>
        <xsd:restriction base="dms:Choice">
          <xsd:enumeration value="Assembly instructions"/>
          <xsd:enumeration value="Details in PDF"/>
          <xsd:enumeration value="Instruction for use"/>
          <xsd:enumeration value="Maintenance instructions"/>
          <xsd:enumeration value="Packaging, Transport and Storage"/>
          <xsd:enumeration value="Restrictions and Warnings"/>
          <xsd:enumeration value="Structural Design Data"/>
          <xsd:enumeration value="Technical Documents"/>
        </xsd:restriction>
      </xsd:simpleType>
    </xsd:element>
    <xsd:element name="Document_x0020_Type" ma:index="9" nillable="true" ma:displayName="Document Type" ma:list="{7c3047e4-169e-4c5f-9fc5-756658b5bcbe}" ma:internalName="Document_x0020_Type" ma:readOnly="false" ma:showField="Title">
      <xsd:simpleType>
        <xsd:restriction base="dms:Lookup"/>
      </xsd:simpleType>
    </xsd:element>
    <xsd:element name="Description0" ma:index="10" nillable="true" ma:displayName="Description" ma:internalName="Description0" ma:readOnly="false">
      <xsd:simpleType>
        <xsd:restriction base="dms:Note">
          <xsd:maxLength value="255"/>
        </xsd:restriction>
      </xsd:simpleType>
    </xsd:element>
    <xsd:element name="Last_x0020_modification_x0020_of_x0020_Document" ma:index="11" nillable="true" ma:displayName="Last modification of Document" ma:internalName="Last_x0020_modification_x0020_of_x0020_Document" ma:readOnly="false">
      <xsd:simpleType>
        <xsd:restriction base="dms:Text">
          <xsd:maxLength value="255"/>
        </xsd:restriction>
      </xsd:simpleType>
    </xsd:element>
    <xsd:element name="What_x0027_s_x0020_new" ma:index="12" nillable="true" ma:displayName="What's new" ma:internalName="What_x0027_s_x0020_new" ma:readOnly="false">
      <xsd:simpleType>
        <xsd:restriction base="dms:Note"/>
      </xsd:simpleType>
    </xsd:element>
    <xsd:element name="LibraryAppDocTypes" ma:index="13" nillable="true" ma:displayName="Library App Doc Types" ma:list="{fea02523-62ce-43e1-ae1d-cca5559ed3c4}" ma:internalName="LibraryAppDocTypes" ma:readOnly="false" ma:showField="Title">
      <xsd:simpleType>
        <xsd:restriction base="dms:Lookup"/>
      </xsd:simpleType>
    </xsd:element>
    <xsd:element name="MediaServiceMetadata" ma:index="18" nillable="true" ma:displayName="MediaServiceMetadata" ma:hidden="true" ma:internalName="MediaServiceMetadata" ma:readOnly="true">
      <xsd:simpleType>
        <xsd:restriction base="dms:Note"/>
      </xsd:simpleType>
    </xsd:element>
    <xsd:element name="MediaServiceFastMetadata" ma:index="19" nillable="true" ma:displayName="MediaServiceFastMetadata" ma:hidden="true" ma:internalName="MediaServiceFastMetadata" ma:readOnly="true">
      <xsd:simpleType>
        <xsd:restriction base="dms:Note"/>
      </xsd:simpleType>
    </xsd:element>
    <xsd:element name="AppNrOfViews" ma:index="20" nillable="true" ma:displayName="AppNrOfViews" ma:internalName="AppNrOfViews" ma:readOnly="false" ma:percentage="FALSE">
      <xsd:simpleType>
        <xsd:restriction base="dms:Number"/>
      </xsd:simpleType>
    </xsd:element>
    <xsd:element name="AppNrOfLikes" ma:index="21" nillable="true" ma:displayName="AppNrOfLikes" ma:internalName="AppNrOfLikes" ma:readOnly="false" ma:percentage="FALSE">
      <xsd:simpleType>
        <xsd:restriction base="dms:Number"/>
      </xsd:simpleType>
    </xsd:element>
    <xsd:element name="AppNrOfComments" ma:index="22" nillable="true" ma:displayName="AppNrOfComments" ma:internalName="AppNrOfComments" ma:readOnly="false" ma:percentage="FALSE">
      <xsd:simpleType>
        <xsd:restriction base="dms:Number"/>
      </xsd:simple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element name="DocumentID" ma:index="28" nillable="true" ma:displayName="Document ID" ma:format="Dropdown" ma:internalName="DocumentID">
      <xsd:simpleType>
        <xsd:restriction base="dms:Text">
          <xsd:maxLength value="255"/>
        </xsd:restriction>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ae92b80-e981-4686-bec9-8097f9423265" elementFormDefault="qualified">
    <xsd:import namespace="http://schemas.microsoft.com/office/2006/documentManagement/types"/>
    <xsd:import namespace="http://schemas.microsoft.com/office/infopath/2007/PartnerControls"/>
    <xsd:element name="SharedWithUsers" ma:index="16"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3" ma:displayName="Vrsta vsebine"/>
        <xsd:element ref="dc:title" minOccurs="0" maxOccurs="1" ma:index="1" ma:displayName="Name in EN"/>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01B072E-68AA-428B-8E52-1B0289B970E9}">
  <ds:schemaRefs>
    <ds:schemaRef ds:uri="http://schemas.microsoft.com/office/2006/metadata/properties"/>
    <ds:schemaRef ds:uri="http://schemas.microsoft.com/office/infopath/2007/PartnerControls"/>
    <ds:schemaRef ds:uri="414a4976-b983-4402-a70a-0a53c0b6b294"/>
    <ds:schemaRef ds:uri="7c683f54-c96c-431a-8ee9-ffc9d4834477"/>
  </ds:schemaRefs>
</ds:datastoreItem>
</file>

<file path=customXml/itemProps2.xml><?xml version="1.0" encoding="utf-8"?>
<ds:datastoreItem xmlns:ds="http://schemas.openxmlformats.org/officeDocument/2006/customXml" ds:itemID="{A00C6D3C-D577-43BA-B7CA-B433D434AF01}"/>
</file>

<file path=customXml/itemProps3.xml><?xml version="1.0" encoding="utf-8"?>
<ds:datastoreItem xmlns:ds="http://schemas.openxmlformats.org/officeDocument/2006/customXml" ds:itemID="{DB5C0BFC-22DB-444F-AE0C-F21F0DADEA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10</vt:i4>
      </vt:variant>
      <vt:variant>
        <vt:lpstr>Named Ranges</vt:lpstr>
      </vt:variant>
      <vt:variant>
        <vt:i4>9</vt:i4>
      </vt:variant>
    </vt:vector>
  </HeadingPairs>
  <TitlesOfParts>
    <vt:vector size="19" baseType="lpstr">
      <vt:lpstr>Instructies</vt:lpstr>
      <vt:lpstr>FTV HL-paneel</vt:lpstr>
      <vt:lpstr>FTV HL scherpe L-hoek trans</vt:lpstr>
      <vt:lpstr>FTV HL scherpe U-hoek trans</vt:lpstr>
      <vt:lpstr>FTV HL L-hoek (long.)_Snede</vt:lpstr>
      <vt:lpstr>FTV HL L-hoek (long.)_Vol.</vt:lpstr>
      <vt:lpstr>FTV HL afger. L-hoek (long.)</vt:lpstr>
      <vt:lpstr>FTV HL afger. U-hoek (long.)</vt:lpstr>
      <vt:lpstr>List_Values</vt:lpstr>
      <vt:lpstr>Updates</vt:lpstr>
      <vt:lpstr>'FTV HL afger. L-hoek (long.)'!Print_Area</vt:lpstr>
      <vt:lpstr>'FTV HL afger. U-hoek (long.)'!Print_Area</vt:lpstr>
      <vt:lpstr>'FTV HL L-hoek (long.)_Snede'!Print_Area</vt:lpstr>
      <vt:lpstr>'FTV HL L-hoek (long.)_Vol.'!Print_Area</vt:lpstr>
      <vt:lpstr>'FTV HL scherpe L-hoek trans'!Print_Area</vt:lpstr>
      <vt:lpstr>'FTV HL scherpe U-hoek trans'!Print_Area</vt:lpstr>
      <vt:lpstr>'FTV HL-paneel'!Print_Area</vt:lpstr>
      <vt:lpstr>'FTV HL scherpe L-hoek trans'!Print_Titles</vt:lpstr>
      <vt:lpstr>'FTV HL-paneel'!Print_Titles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Trimoterm FTV HL - Cutting List</dc:title>
  <dc:creator>Šantavec Miha</dc:creator>
  <cp:keywords>insulated panel, sandwich panel, fireproof panel</cp:keywords>
  <cp:lastModifiedBy>Matej Jereb</cp:lastModifiedBy>
  <cp:lastPrinted>2024-02-01T14:25:57Z</cp:lastPrinted>
  <dcterms:created xsi:type="dcterms:W3CDTF">2022-02-01T10:32:30Z</dcterms:created>
  <dcterms:modified xsi:type="dcterms:W3CDTF">2026-05-26T12:26:33Z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0x01010067BFBE970785754592FD968FC566A125</vt:lpwstr>
  </property>
  <property fmtid="{D5CDD505-2E9C-101B-9397-08002B2CF9AE}" pid="3" name="MediaServiceImageTags">
    <vt:lpwstr/>
  </property>
</Properties>
</file>